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erver\ENGENHARIA_ARQUIVOS\2021-2024 - Ney ENGENHARIA\Escolas Municipais\Escola Silvio de Brida Mariot\Projeto Meu Campinho Novo\Projeto Inicial\"/>
    </mc:Choice>
  </mc:AlternateContent>
  <bookViews>
    <workbookView xWindow="0" yWindow="0" windowWidth="24210" windowHeight="9600" tabRatio="599" firstSheet="2" activeTab="2"/>
  </bookViews>
  <sheets>
    <sheet name="base (2)" sheetId="23" state="hidden" r:id="rId1"/>
    <sheet name="base (3)" sheetId="25" state="hidden" r:id="rId2"/>
    <sheet name="Cronograma PAM" sheetId="26" r:id="rId3"/>
    <sheet name="BDI Edificação" sheetId="8" r:id="rId4"/>
    <sheet name="base" sheetId="4" state="hidden" r:id="rId5"/>
    <sheet name="Grandes Itens" sheetId="28" r:id="rId6"/>
    <sheet name="Cartilha" sheetId="29" r:id="rId7"/>
    <sheet name="composição dos itens" sheetId="2" state="hidden" r:id="rId8"/>
  </sheets>
  <externalReferences>
    <externalReference r:id="rId9"/>
    <externalReference r:id="rId10"/>
  </externalReferences>
  <definedNames>
    <definedName name="___xlnm.Print_Area_2" localSheetId="5">#REF!</definedName>
    <definedName name="___xlnm.Print_Area_2">#REF!</definedName>
    <definedName name="___xlnm.Print_Titles_2" localSheetId="5">#REF!</definedName>
    <definedName name="___xlnm.Print_Titles_2">#REF!</definedName>
    <definedName name="___xlnm.Print_Titles_3">#REF!</definedName>
    <definedName name="__Anonymous_Sheet_DB__0" localSheetId="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6" hidden="1">Cartilha!$A$5:$H$111</definedName>
    <definedName name="_xlnm._FilterDatabase" localSheetId="5" hidden="1">'Grandes Itens'!$A$4:$F$21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4">base!$A$1:$P$139</definedName>
    <definedName name="_xlnm.Print_Area" localSheetId="0">'base (2)'!$A$1:$P$139</definedName>
    <definedName name="_xlnm.Print_Area" localSheetId="1">'base (3)'!$A$1:$P$139</definedName>
    <definedName name="_xlnm.Print_Area" localSheetId="3">'BDI Edificação'!$A$1:$C$17</definedName>
    <definedName name="_xlnm.Print_Area" localSheetId="6">Cartilha!$A$1:$H$111</definedName>
    <definedName name="_xlnm.Print_Area" localSheetId="2">'Cronograma PAM'!$B$1:$T$65</definedName>
    <definedName name="_xlnm.Print_Area" localSheetId="5">'Grandes Itens'!$A$1:$G$21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 localSheetId="3">[1]proposta!#REF!</definedName>
    <definedName name="d">[1]proposta!#REF!</definedName>
    <definedName name="DadosExternos10" localSheetId="6">Cartilha!$A$4:$A$36</definedName>
    <definedName name="DadosExternos11" localSheetId="6">Cartilha!$A$4:$A$36</definedName>
    <definedName name="DadosExternos12" localSheetId="6">Cartilha!$A$4:$A$36</definedName>
    <definedName name="DadosExternos13" localSheetId="6">Cartilha!$A$4:$A$36</definedName>
    <definedName name="DadosExternos14" localSheetId="6">Cartilha!$A$4:$A$36</definedName>
    <definedName name="DadosExternos15" localSheetId="6">Cartilha!$A$4:$A$25</definedName>
    <definedName name="DadosExternos16" localSheetId="6">Cartilha!$A$4:$A$25</definedName>
    <definedName name="DadosExternos17" localSheetId="6">Cartilha!$A$4:$A$25</definedName>
    <definedName name="DadosExternos18" localSheetId="6">Cartilha!$A$6:$D$25</definedName>
    <definedName name="DadosExternos19" localSheetId="6">Cartilha!$A$4:$A$36</definedName>
    <definedName name="DadosExternos2" localSheetId="6">Cartilha!$A$4:$A$25</definedName>
    <definedName name="DadosExternos20" localSheetId="6">Cartilha!$A$4:$A$21</definedName>
    <definedName name="DadosExternos21" localSheetId="6">Cartilha!$A$4:$A$21</definedName>
    <definedName name="DadosExternos22" localSheetId="6">Cartilha!$A$4:$A$21</definedName>
    <definedName name="DadosExternos23" localSheetId="6">Cartilha!$A$4:$A$36</definedName>
    <definedName name="DadosExternos24" localSheetId="6">Cartilha!$A$4:$A$36</definedName>
    <definedName name="DadosExternos25" localSheetId="6">Cartilha!$A$4:$A$36</definedName>
    <definedName name="DadosExternos26" localSheetId="6">Cartilha!$A$4:$A$36</definedName>
    <definedName name="DadosExternos27" localSheetId="6">Cartilha!$A$4:$A$36</definedName>
    <definedName name="DadosExternos28" localSheetId="6">Cartilha!$A$4:$A$36</definedName>
    <definedName name="DadosExternos29" localSheetId="6">Cartilha!$A$4:$A$36</definedName>
    <definedName name="DadosExternos30" localSheetId="6">Cartilha!$A$4:$A$36</definedName>
    <definedName name="DadosExternos31" localSheetId="6">Cartilha!$A$4:$A$36</definedName>
    <definedName name="DadosExternos32" localSheetId="6">Cartilha!$A$4:$A$36</definedName>
    <definedName name="DadosExternos33" localSheetId="6">Cartilha!$A$4:$A$36</definedName>
    <definedName name="DadosExternos34" localSheetId="6">Cartilha!$A$4:$A$36</definedName>
    <definedName name="DadosExternos5" localSheetId="6">Cartilha!$A$4:$A$25</definedName>
    <definedName name="DadosExternos6" localSheetId="6">Cartilha!$A$4:$A$25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j" localSheetId="5">#REF!</definedName>
    <definedName name="j">#REF!</definedName>
    <definedName name="k">"$#REF!.$A$1:$B$2408"</definedName>
    <definedName name="matriz">'[2] '!#REF!</definedName>
    <definedName name="MINUS" localSheetId="5">#REF!</definedName>
    <definedName name="MINUS">#REF!</definedName>
    <definedName name="Plan1">"$#REF!.$A$1:$B$2408"</definedName>
    <definedName name="PLUS">#REF!</definedName>
    <definedName name="po">#REF!</definedName>
    <definedName name="REF">'[2] '!$F$464:$F$489</definedName>
    <definedName name="rere" localSheetId="5">#REF!</definedName>
    <definedName name="rere">#REF!</definedName>
    <definedName name="RODAPÉ">[2]Relatório!#REF!</definedName>
    <definedName name="rt" localSheetId="5">#REF!</definedName>
    <definedName name="rt">#REF!</definedName>
    <definedName name="S10P1" localSheetId="5">#REF!</definedName>
    <definedName name="S10P1">#REF!</definedName>
    <definedName name="S10P10" localSheetId="5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6">Cartilha!$4:$5</definedName>
    <definedName name="_xlnm.Print_Titles" localSheetId="5">'Grandes Itens'!$4:$4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1" i="29" l="1"/>
  <c r="H85" i="29"/>
  <c r="H68" i="29"/>
  <c r="G101" i="29"/>
  <c r="G110" i="29" l="1"/>
  <c r="G96" i="29"/>
  <c r="G97" i="29"/>
  <c r="G98" i="29"/>
  <c r="G99" i="29"/>
  <c r="G100" i="29"/>
  <c r="G102" i="29"/>
  <c r="G103" i="29"/>
  <c r="G104" i="29"/>
  <c r="G105" i="29"/>
  <c r="G106" i="29"/>
  <c r="G107" i="29"/>
  <c r="G95" i="29"/>
  <c r="G94" i="29"/>
  <c r="G93" i="29"/>
  <c r="G91" i="29"/>
  <c r="G88" i="29"/>
  <c r="G84" i="29"/>
  <c r="G83" i="29"/>
  <c r="G82" i="29"/>
  <c r="G80" i="29"/>
  <c r="G77" i="29"/>
  <c r="G76" i="29"/>
  <c r="G73" i="29"/>
  <c r="G71" i="29"/>
  <c r="G67" i="29"/>
  <c r="G65" i="29"/>
  <c r="G63" i="29"/>
  <c r="G60" i="29"/>
  <c r="G58" i="29"/>
  <c r="G57" i="29"/>
  <c r="G54" i="29"/>
  <c r="G52" i="29"/>
  <c r="G51" i="29"/>
  <c r="G48" i="29"/>
  <c r="G47" i="29"/>
  <c r="G45" i="29"/>
  <c r="G44" i="29"/>
  <c r="G40" i="29"/>
  <c r="G36" i="29"/>
  <c r="G32" i="29"/>
  <c r="G28" i="29"/>
  <c r="G25" i="29"/>
  <c r="G23" i="29"/>
  <c r="G21" i="29"/>
  <c r="G17" i="29"/>
  <c r="G15" i="29"/>
  <c r="G13" i="29"/>
  <c r="G9" i="29"/>
  <c r="H6" i="29" l="1"/>
  <c r="H18" i="29"/>
  <c r="H29" i="29"/>
  <c r="H26" i="29"/>
  <c r="H33" i="29"/>
  <c r="H37" i="29"/>
  <c r="H108" i="29"/>
  <c r="F20" i="28" l="1"/>
  <c r="G13" i="28"/>
  <c r="G11" i="28"/>
  <c r="G10" i="28"/>
  <c r="S29" i="26"/>
  <c r="A20" i="26"/>
  <c r="A19" i="26"/>
  <c r="A18" i="26"/>
  <c r="A17" i="26"/>
  <c r="A16" i="26"/>
  <c r="A15" i="26"/>
  <c r="A14" i="26"/>
  <c r="A13" i="26"/>
  <c r="A12" i="26"/>
  <c r="P11" i="26"/>
  <c r="A11" i="26"/>
  <c r="A10" i="26"/>
  <c r="A9" i="26"/>
  <c r="P7" i="26"/>
  <c r="Q6" i="26"/>
  <c r="Q19" i="26" s="1"/>
  <c r="P6" i="26"/>
  <c r="P17" i="26" s="1"/>
  <c r="O6" i="26"/>
  <c r="O8" i="26" s="1"/>
  <c r="N6" i="26"/>
  <c r="N32" i="26" s="1"/>
  <c r="M6" i="26"/>
  <c r="M32" i="26" s="1"/>
  <c r="L6" i="26"/>
  <c r="L14" i="26" s="1"/>
  <c r="K6" i="26"/>
  <c r="J6" i="26"/>
  <c r="I6" i="26"/>
  <c r="H6" i="26"/>
  <c r="G6" i="26"/>
  <c r="F6" i="26"/>
  <c r="F32" i="26" s="1"/>
  <c r="K3" i="26"/>
  <c r="I3" i="26"/>
  <c r="R139" i="25"/>
  <c r="A139" i="25"/>
  <c r="R138" i="25"/>
  <c r="A138" i="25"/>
  <c r="R137" i="25"/>
  <c r="A137" i="25"/>
  <c r="R136" i="25"/>
  <c r="A136" i="25"/>
  <c r="R135" i="25"/>
  <c r="A135" i="25"/>
  <c r="R134" i="25"/>
  <c r="A134" i="25"/>
  <c r="R133" i="25"/>
  <c r="A133" i="25"/>
  <c r="R132" i="25"/>
  <c r="A132" i="25"/>
  <c r="R131" i="25"/>
  <c r="A131" i="25"/>
  <c r="R130" i="25"/>
  <c r="A130" i="25"/>
  <c r="R129" i="25"/>
  <c r="A129" i="25"/>
  <c r="R128" i="25"/>
  <c r="A128" i="25"/>
  <c r="R125" i="25"/>
  <c r="A125" i="25"/>
  <c r="R124" i="25"/>
  <c r="A124" i="25"/>
  <c r="R123" i="25"/>
  <c r="A123" i="25"/>
  <c r="R122" i="25"/>
  <c r="A122" i="25"/>
  <c r="R121" i="25"/>
  <c r="A121" i="25"/>
  <c r="R120" i="25"/>
  <c r="A120" i="25"/>
  <c r="R119" i="25"/>
  <c r="A119" i="25"/>
  <c r="R118" i="25"/>
  <c r="A118" i="25"/>
  <c r="R117" i="25"/>
  <c r="A117" i="25"/>
  <c r="R116" i="25"/>
  <c r="A116" i="25"/>
  <c r="R115" i="25"/>
  <c r="A115" i="25"/>
  <c r="R114" i="25"/>
  <c r="A114" i="25"/>
  <c r="R111" i="25"/>
  <c r="A111" i="25"/>
  <c r="R110" i="25"/>
  <c r="A110" i="25"/>
  <c r="R109" i="25"/>
  <c r="A109" i="25"/>
  <c r="R108" i="25"/>
  <c r="A108" i="25"/>
  <c r="R107" i="25"/>
  <c r="A107" i="25"/>
  <c r="R106" i="25"/>
  <c r="A106" i="25"/>
  <c r="R105" i="25"/>
  <c r="A105" i="25"/>
  <c r="R104" i="25"/>
  <c r="A104" i="25"/>
  <c r="R103" i="25"/>
  <c r="A103" i="25"/>
  <c r="R102" i="25"/>
  <c r="A102" i="25"/>
  <c r="R101" i="25"/>
  <c r="A101" i="25"/>
  <c r="R100" i="25"/>
  <c r="A100" i="25"/>
  <c r="R97" i="25"/>
  <c r="A97" i="25"/>
  <c r="R96" i="25"/>
  <c r="A96" i="25"/>
  <c r="R95" i="25"/>
  <c r="A95" i="25"/>
  <c r="R94" i="25"/>
  <c r="A94" i="25"/>
  <c r="R93" i="25"/>
  <c r="A93" i="25"/>
  <c r="R92" i="25"/>
  <c r="A92" i="25"/>
  <c r="R91" i="25"/>
  <c r="A91" i="25"/>
  <c r="R90" i="25"/>
  <c r="A90" i="25"/>
  <c r="R89" i="25"/>
  <c r="A89" i="25"/>
  <c r="R88" i="25"/>
  <c r="A88" i="25"/>
  <c r="R87" i="25"/>
  <c r="A87" i="25"/>
  <c r="R86" i="25"/>
  <c r="A86" i="25"/>
  <c r="R83" i="25"/>
  <c r="A83" i="25"/>
  <c r="R82" i="25"/>
  <c r="A82" i="25"/>
  <c r="R81" i="25"/>
  <c r="A81" i="25"/>
  <c r="R80" i="25"/>
  <c r="A80" i="25"/>
  <c r="R79" i="25"/>
  <c r="A79" i="25"/>
  <c r="R78" i="25"/>
  <c r="A78" i="25"/>
  <c r="R77" i="25"/>
  <c r="A77" i="25"/>
  <c r="R76" i="25"/>
  <c r="A76" i="25"/>
  <c r="R75" i="25"/>
  <c r="A75" i="25"/>
  <c r="R74" i="25"/>
  <c r="A74" i="25"/>
  <c r="R73" i="25"/>
  <c r="A73" i="25"/>
  <c r="R72" i="25"/>
  <c r="A72" i="25"/>
  <c r="R69" i="25"/>
  <c r="A69" i="25"/>
  <c r="R68" i="25"/>
  <c r="A68" i="25"/>
  <c r="R67" i="25"/>
  <c r="A67" i="25"/>
  <c r="R66" i="25"/>
  <c r="A66" i="25"/>
  <c r="R65" i="25"/>
  <c r="A65" i="25"/>
  <c r="R64" i="25"/>
  <c r="A64" i="25"/>
  <c r="R63" i="25"/>
  <c r="A63" i="25"/>
  <c r="R62" i="25"/>
  <c r="A62" i="25"/>
  <c r="R61" i="25"/>
  <c r="A61" i="25"/>
  <c r="R60" i="25"/>
  <c r="A60" i="25"/>
  <c r="R59" i="25"/>
  <c r="A59" i="25"/>
  <c r="R58" i="25"/>
  <c r="A58" i="25"/>
  <c r="R55" i="25"/>
  <c r="A55" i="25"/>
  <c r="R54" i="25"/>
  <c r="A54" i="25"/>
  <c r="R53" i="25"/>
  <c r="A53" i="25"/>
  <c r="R52" i="25"/>
  <c r="A52" i="25"/>
  <c r="R51" i="25"/>
  <c r="A51" i="25"/>
  <c r="R50" i="25"/>
  <c r="A50" i="25"/>
  <c r="R49" i="25"/>
  <c r="A49" i="25"/>
  <c r="R48" i="25"/>
  <c r="A48" i="25"/>
  <c r="R47" i="25"/>
  <c r="A47" i="25"/>
  <c r="R46" i="25"/>
  <c r="A46" i="25"/>
  <c r="R45" i="25"/>
  <c r="A45" i="25"/>
  <c r="R44" i="25"/>
  <c r="A44" i="25"/>
  <c r="R41" i="25"/>
  <c r="A41" i="25"/>
  <c r="R40" i="25"/>
  <c r="A40" i="25"/>
  <c r="R39" i="25"/>
  <c r="A39" i="25"/>
  <c r="R38" i="25"/>
  <c r="A38" i="25"/>
  <c r="R37" i="25"/>
  <c r="A37" i="25"/>
  <c r="R36" i="25"/>
  <c r="A36" i="25"/>
  <c r="R35" i="25"/>
  <c r="A35" i="25"/>
  <c r="R34" i="25"/>
  <c r="A34" i="25"/>
  <c r="R33" i="25"/>
  <c r="A33" i="25"/>
  <c r="R32" i="25"/>
  <c r="A32" i="25"/>
  <c r="R31" i="25"/>
  <c r="A31" i="25"/>
  <c r="R30" i="25"/>
  <c r="A30" i="25"/>
  <c r="R27" i="25"/>
  <c r="A27" i="25"/>
  <c r="R26" i="25"/>
  <c r="A26" i="25"/>
  <c r="R25" i="25"/>
  <c r="A25" i="25"/>
  <c r="R24" i="25"/>
  <c r="A24" i="25"/>
  <c r="R23" i="25"/>
  <c r="A23" i="25"/>
  <c r="R22" i="25"/>
  <c r="A22" i="25"/>
  <c r="R21" i="25"/>
  <c r="A21" i="25"/>
  <c r="R20" i="25"/>
  <c r="A20" i="25"/>
  <c r="R19" i="25"/>
  <c r="A19" i="25"/>
  <c r="R18" i="25"/>
  <c r="A18" i="25"/>
  <c r="R17" i="25"/>
  <c r="A17" i="25"/>
  <c r="R16" i="25"/>
  <c r="A16" i="25"/>
  <c r="R13" i="25"/>
  <c r="A13" i="25"/>
  <c r="R12" i="25"/>
  <c r="A12" i="25"/>
  <c r="R11" i="25"/>
  <c r="A11" i="25"/>
  <c r="R10" i="25"/>
  <c r="A10" i="25"/>
  <c r="R9" i="25"/>
  <c r="A9" i="25"/>
  <c r="R8" i="25"/>
  <c r="A8" i="25"/>
  <c r="R7" i="25"/>
  <c r="A7" i="25"/>
  <c r="R6" i="25"/>
  <c r="A6" i="25"/>
  <c r="R5" i="25"/>
  <c r="A5" i="25"/>
  <c r="R4" i="25"/>
  <c r="A4" i="25"/>
  <c r="R3" i="25"/>
  <c r="A3" i="25"/>
  <c r="R2" i="25"/>
  <c r="A2" i="25"/>
  <c r="R139" i="23"/>
  <c r="A139" i="23"/>
  <c r="R138" i="23"/>
  <c r="A138" i="23"/>
  <c r="R137" i="23"/>
  <c r="A137" i="23"/>
  <c r="R136" i="23"/>
  <c r="A136" i="23"/>
  <c r="R135" i="23"/>
  <c r="A135" i="23"/>
  <c r="R134" i="23"/>
  <c r="A134" i="23"/>
  <c r="R133" i="23"/>
  <c r="A133" i="23"/>
  <c r="R132" i="23"/>
  <c r="A132" i="23"/>
  <c r="R131" i="23"/>
  <c r="A131" i="23"/>
  <c r="R130" i="23"/>
  <c r="A130" i="23"/>
  <c r="R129" i="23"/>
  <c r="A129" i="23"/>
  <c r="R128" i="23"/>
  <c r="A128" i="23"/>
  <c r="R125" i="23"/>
  <c r="A125" i="23"/>
  <c r="R124" i="23"/>
  <c r="A124" i="23"/>
  <c r="R123" i="23"/>
  <c r="A123" i="23"/>
  <c r="R122" i="23"/>
  <c r="A122" i="23"/>
  <c r="R121" i="23"/>
  <c r="A121" i="23"/>
  <c r="R120" i="23"/>
  <c r="A120" i="23"/>
  <c r="R119" i="23"/>
  <c r="A119" i="23"/>
  <c r="R118" i="23"/>
  <c r="A118" i="23"/>
  <c r="R117" i="23"/>
  <c r="A117" i="23"/>
  <c r="R116" i="23"/>
  <c r="A116" i="23"/>
  <c r="R115" i="23"/>
  <c r="A115" i="23"/>
  <c r="R114" i="23"/>
  <c r="A114" i="23"/>
  <c r="R111" i="23"/>
  <c r="A111" i="23"/>
  <c r="R110" i="23"/>
  <c r="A110" i="23"/>
  <c r="R109" i="23"/>
  <c r="A109" i="23"/>
  <c r="R108" i="23"/>
  <c r="A108" i="23"/>
  <c r="R107" i="23"/>
  <c r="A107" i="23"/>
  <c r="R106" i="23"/>
  <c r="A106" i="23"/>
  <c r="R105" i="23"/>
  <c r="A105" i="23"/>
  <c r="R104" i="23"/>
  <c r="A104" i="23"/>
  <c r="R103" i="23"/>
  <c r="A103" i="23"/>
  <c r="R102" i="23"/>
  <c r="A102" i="23"/>
  <c r="R101" i="23"/>
  <c r="A101" i="23"/>
  <c r="R100" i="23"/>
  <c r="A100" i="23"/>
  <c r="R97" i="23"/>
  <c r="A97" i="23"/>
  <c r="R96" i="23"/>
  <c r="A96" i="23"/>
  <c r="R95" i="23"/>
  <c r="A95" i="23"/>
  <c r="R94" i="23"/>
  <c r="A94" i="23"/>
  <c r="R93" i="23"/>
  <c r="A93" i="23"/>
  <c r="R92" i="23"/>
  <c r="A92" i="23"/>
  <c r="R91" i="23"/>
  <c r="A91" i="23"/>
  <c r="R90" i="23"/>
  <c r="A90" i="23"/>
  <c r="R89" i="23"/>
  <c r="A89" i="23"/>
  <c r="R88" i="23"/>
  <c r="A88" i="23"/>
  <c r="R87" i="23"/>
  <c r="A87" i="23"/>
  <c r="R86" i="23"/>
  <c r="A86" i="23"/>
  <c r="R83" i="23"/>
  <c r="A83" i="23"/>
  <c r="R82" i="23"/>
  <c r="A82" i="23"/>
  <c r="R81" i="23"/>
  <c r="A81" i="23"/>
  <c r="R80" i="23"/>
  <c r="A80" i="23"/>
  <c r="R79" i="23"/>
  <c r="A79" i="23"/>
  <c r="R78" i="23"/>
  <c r="A78" i="23"/>
  <c r="R77" i="23"/>
  <c r="A77" i="23"/>
  <c r="R76" i="23"/>
  <c r="A76" i="23"/>
  <c r="R75" i="23"/>
  <c r="A75" i="23"/>
  <c r="R74" i="23"/>
  <c r="A74" i="23"/>
  <c r="R73" i="23"/>
  <c r="A73" i="23"/>
  <c r="R72" i="23"/>
  <c r="A72" i="23"/>
  <c r="R69" i="23"/>
  <c r="A69" i="23"/>
  <c r="R68" i="23"/>
  <c r="A68" i="23"/>
  <c r="R67" i="23"/>
  <c r="A67" i="23"/>
  <c r="R66" i="23"/>
  <c r="A66" i="23"/>
  <c r="R65" i="23"/>
  <c r="A65" i="23"/>
  <c r="R64" i="23"/>
  <c r="A64" i="23"/>
  <c r="R63" i="23"/>
  <c r="A63" i="23"/>
  <c r="R62" i="23"/>
  <c r="A62" i="23"/>
  <c r="R61" i="23"/>
  <c r="A61" i="23"/>
  <c r="R60" i="23"/>
  <c r="A60" i="23"/>
  <c r="R59" i="23"/>
  <c r="A59" i="23"/>
  <c r="R58" i="23"/>
  <c r="A58" i="23"/>
  <c r="R55" i="23"/>
  <c r="A55" i="23"/>
  <c r="R54" i="23"/>
  <c r="A54" i="23"/>
  <c r="R53" i="23"/>
  <c r="A53" i="23"/>
  <c r="R52" i="23"/>
  <c r="A52" i="23"/>
  <c r="R51" i="23"/>
  <c r="A51" i="23"/>
  <c r="R50" i="23"/>
  <c r="A50" i="23"/>
  <c r="R49" i="23"/>
  <c r="A49" i="23"/>
  <c r="R48" i="23"/>
  <c r="A48" i="23"/>
  <c r="R47" i="23"/>
  <c r="A47" i="23"/>
  <c r="R46" i="23"/>
  <c r="A46" i="23"/>
  <c r="R45" i="23"/>
  <c r="A45" i="23"/>
  <c r="R44" i="23"/>
  <c r="A44" i="23"/>
  <c r="R41" i="23"/>
  <c r="A41" i="23"/>
  <c r="R40" i="23"/>
  <c r="A40" i="23"/>
  <c r="R39" i="23"/>
  <c r="A39" i="23"/>
  <c r="R38" i="23"/>
  <c r="A38" i="23"/>
  <c r="R37" i="23"/>
  <c r="A37" i="23"/>
  <c r="R36" i="23"/>
  <c r="A36" i="23"/>
  <c r="R35" i="23"/>
  <c r="A35" i="23"/>
  <c r="R34" i="23"/>
  <c r="A34" i="23"/>
  <c r="R33" i="23"/>
  <c r="A33" i="23"/>
  <c r="R32" i="23"/>
  <c r="A32" i="23"/>
  <c r="R31" i="23"/>
  <c r="A31" i="23"/>
  <c r="R30" i="23"/>
  <c r="A30" i="23"/>
  <c r="R27" i="23"/>
  <c r="A27" i="23"/>
  <c r="R26" i="23"/>
  <c r="A26" i="23"/>
  <c r="R25" i="23"/>
  <c r="A25" i="23"/>
  <c r="R24" i="23"/>
  <c r="A24" i="23"/>
  <c r="R23" i="23"/>
  <c r="A23" i="23"/>
  <c r="R22" i="23"/>
  <c r="A22" i="23"/>
  <c r="R21" i="23"/>
  <c r="A21" i="23"/>
  <c r="R20" i="23"/>
  <c r="A20" i="23"/>
  <c r="R19" i="23"/>
  <c r="A19" i="23"/>
  <c r="R18" i="23"/>
  <c r="A18" i="23"/>
  <c r="R17" i="23"/>
  <c r="A17" i="23"/>
  <c r="R16" i="23"/>
  <c r="A16" i="23"/>
  <c r="R13" i="23"/>
  <c r="A13" i="23"/>
  <c r="R12" i="23"/>
  <c r="A12" i="23"/>
  <c r="R11" i="23"/>
  <c r="A11" i="23"/>
  <c r="R10" i="23"/>
  <c r="A10" i="23"/>
  <c r="R9" i="23"/>
  <c r="A9" i="23"/>
  <c r="R8" i="23"/>
  <c r="A8" i="23"/>
  <c r="R7" i="23"/>
  <c r="A7" i="23"/>
  <c r="R6" i="23"/>
  <c r="A6" i="23"/>
  <c r="R5" i="23"/>
  <c r="A5" i="23"/>
  <c r="R4" i="23"/>
  <c r="A4" i="23"/>
  <c r="R3" i="23"/>
  <c r="A3" i="23"/>
  <c r="R2" i="23"/>
  <c r="A2" i="23"/>
  <c r="T18" i="26" l="1"/>
  <c r="S3" i="26"/>
  <c r="S4" i="26" s="1"/>
  <c r="T2" i="26" s="1"/>
  <c r="T3" i="26" s="1"/>
  <c r="P50" i="26" s="1"/>
  <c r="T12" i="26"/>
  <c r="T9" i="26"/>
  <c r="T13" i="26"/>
  <c r="T10" i="26"/>
  <c r="M7" i="26"/>
  <c r="O7" i="26"/>
  <c r="M12" i="26"/>
  <c r="P16" i="26"/>
  <c r="P48" i="26" s="1"/>
  <c r="P10" i="26"/>
  <c r="M13" i="26"/>
  <c r="P18" i="26"/>
  <c r="I12" i="26"/>
  <c r="M20" i="26"/>
  <c r="M10" i="26"/>
  <c r="N14" i="26"/>
  <c r="P19" i="26"/>
  <c r="P53" i="26" s="1"/>
  <c r="Q17" i="26"/>
  <c r="L8" i="26"/>
  <c r="M15" i="26"/>
  <c r="Q12" i="26"/>
  <c r="P15" i="26"/>
  <c r="M18" i="26"/>
  <c r="N9" i="26"/>
  <c r="N33" i="26" s="1"/>
  <c r="Q11" i="26"/>
  <c r="P13" i="26"/>
  <c r="M16" i="26"/>
  <c r="F7" i="26"/>
  <c r="F8" i="26" s="1"/>
  <c r="G7" i="26" s="1"/>
  <c r="G8" i="26" s="1"/>
  <c r="H7" i="26" s="1"/>
  <c r="H8" i="26" s="1"/>
  <c r="I7" i="26" s="1"/>
  <c r="I8" i="26" s="1"/>
  <c r="J7" i="26" s="1"/>
  <c r="J8" i="26" s="1"/>
  <c r="K7" i="26" s="1"/>
  <c r="K8" i="26" s="1"/>
  <c r="Q16" i="26"/>
  <c r="F21" i="26"/>
  <c r="J18" i="26"/>
  <c r="H16" i="26"/>
  <c r="G17" i="26"/>
  <c r="G15" i="26"/>
  <c r="J13" i="26"/>
  <c r="F14" i="26"/>
  <c r="R141" i="23"/>
  <c r="G16" i="26"/>
  <c r="G19" i="26"/>
  <c r="G11" i="26"/>
  <c r="G20" i="26"/>
  <c r="G12" i="26"/>
  <c r="G13" i="26"/>
  <c r="G32" i="26"/>
  <c r="G18" i="26"/>
  <c r="G10" i="26"/>
  <c r="G9" i="26"/>
  <c r="G14" i="26"/>
  <c r="O16" i="26"/>
  <c r="O19" i="26"/>
  <c r="O11" i="26"/>
  <c r="O20" i="26"/>
  <c r="O12" i="26"/>
  <c r="O13" i="26"/>
  <c r="O32" i="26"/>
  <c r="O14" i="26"/>
  <c r="O15" i="26"/>
  <c r="O17" i="26"/>
  <c r="O18" i="26"/>
  <c r="O10" i="26"/>
  <c r="O9" i="26"/>
  <c r="H19" i="26"/>
  <c r="J17" i="26"/>
  <c r="H18" i="26"/>
  <c r="I19" i="26"/>
  <c r="J9" i="26"/>
  <c r="I9" i="26"/>
  <c r="J20" i="26"/>
  <c r="F9" i="26"/>
  <c r="T4" i="26"/>
  <c r="H11" i="26"/>
  <c r="H15" i="26"/>
  <c r="I17" i="26"/>
  <c r="J10" i="26"/>
  <c r="K14" i="26"/>
  <c r="K10" i="26"/>
  <c r="J12" i="26"/>
  <c r="R141" i="25"/>
  <c r="H17" i="26"/>
  <c r="Q8" i="26"/>
  <c r="I11" i="26"/>
  <c r="K13" i="26"/>
  <c r="I16" i="26"/>
  <c r="F24" i="26"/>
  <c r="I18" i="26"/>
  <c r="I10" i="26"/>
  <c r="I20" i="26"/>
  <c r="I13" i="26"/>
  <c r="I32" i="26"/>
  <c r="I14" i="26"/>
  <c r="I15" i="26"/>
  <c r="Q18" i="26"/>
  <c r="Q10" i="26"/>
  <c r="Q7" i="26"/>
  <c r="Q20" i="26"/>
  <c r="Q13" i="26"/>
  <c r="Q32" i="26"/>
  <c r="Q14" i="26"/>
  <c r="Q15" i="26"/>
  <c r="Q9" i="26"/>
  <c r="K11" i="26"/>
  <c r="L12" i="26"/>
  <c r="L15" i="26"/>
  <c r="N17" i="26"/>
  <c r="F25" i="26"/>
  <c r="J19" i="26"/>
  <c r="L11" i="26"/>
  <c r="M40" i="26"/>
  <c r="N13" i="26"/>
  <c r="N16" i="26"/>
  <c r="T24" i="26"/>
  <c r="T19" i="26"/>
  <c r="T11" i="26"/>
  <c r="T27" i="26"/>
  <c r="T23" i="26"/>
  <c r="T14" i="26"/>
  <c r="T26" i="26"/>
  <c r="T22" i="26"/>
  <c r="T15" i="26"/>
  <c r="T16" i="26"/>
  <c r="T25" i="26"/>
  <c r="T21" i="26"/>
  <c r="T17" i="26"/>
  <c r="K20" i="26"/>
  <c r="K12" i="26"/>
  <c r="K32" i="26"/>
  <c r="K15" i="26"/>
  <c r="K16" i="26"/>
  <c r="K17" i="26"/>
  <c r="K9" i="26"/>
  <c r="K18" i="26"/>
  <c r="Q40" i="26"/>
  <c r="L13" i="26"/>
  <c r="L16" i="26"/>
  <c r="L17" i="26"/>
  <c r="L18" i="26"/>
  <c r="L10" i="26"/>
  <c r="L7" i="26"/>
  <c r="L19" i="26"/>
  <c r="Q37" i="26"/>
  <c r="L20" i="26"/>
  <c r="L32" i="26"/>
  <c r="H10" i="26"/>
  <c r="H13" i="26"/>
  <c r="M55" i="26"/>
  <c r="F15" i="26"/>
  <c r="F27" i="26"/>
  <c r="F23" i="26"/>
  <c r="F18" i="26"/>
  <c r="F10" i="26"/>
  <c r="F19" i="26"/>
  <c r="F26" i="26"/>
  <c r="F22" i="26"/>
  <c r="F20" i="26"/>
  <c r="F12" i="26"/>
  <c r="N15" i="26"/>
  <c r="N18" i="26"/>
  <c r="N10" i="26"/>
  <c r="N7" i="26"/>
  <c r="N19" i="26"/>
  <c r="N11" i="26"/>
  <c r="N20" i="26"/>
  <c r="N12" i="26"/>
  <c r="N8" i="26"/>
  <c r="L9" i="26"/>
  <c r="F11" i="26"/>
  <c r="F13" i="26"/>
  <c r="J15" i="26"/>
  <c r="F16" i="26"/>
  <c r="F17" i="26"/>
  <c r="K19" i="26"/>
  <c r="T20" i="26"/>
  <c r="P8" i="26"/>
  <c r="M11" i="26"/>
  <c r="H14" i="26"/>
  <c r="P14" i="26"/>
  <c r="J16" i="26"/>
  <c r="M19" i="26"/>
  <c r="H32" i="26"/>
  <c r="P32" i="26"/>
  <c r="M9" i="26"/>
  <c r="H12" i="26"/>
  <c r="P12" i="26"/>
  <c r="J14" i="26"/>
  <c r="M17" i="26"/>
  <c r="H20" i="26"/>
  <c r="P20" i="26"/>
  <c r="J32" i="26"/>
  <c r="M8" i="26"/>
  <c r="H9" i="26"/>
  <c r="P9" i="26"/>
  <c r="J11" i="26"/>
  <c r="M14" i="26"/>
  <c r="M56" i="26" l="1"/>
  <c r="M41" i="26"/>
  <c r="Q53" i="26"/>
  <c r="L43" i="26"/>
  <c r="M52" i="26"/>
  <c r="M36" i="26"/>
  <c r="P54" i="26"/>
  <c r="Q39" i="26"/>
  <c r="P52" i="26"/>
  <c r="P36" i="26"/>
  <c r="L44" i="26"/>
  <c r="Q48" i="26"/>
  <c r="P46" i="26"/>
  <c r="P38" i="26"/>
  <c r="P51" i="26"/>
  <c r="P35" i="26"/>
  <c r="I39" i="26"/>
  <c r="M46" i="26"/>
  <c r="P42" i="26"/>
  <c r="N43" i="26"/>
  <c r="Q47" i="26"/>
  <c r="P37" i="26"/>
  <c r="M48" i="26"/>
  <c r="P45" i="26"/>
  <c r="M45" i="26"/>
  <c r="M51" i="26"/>
  <c r="N34" i="26"/>
  <c r="P47" i="26"/>
  <c r="Q38" i="26"/>
  <c r="P49" i="26"/>
  <c r="Q50" i="26"/>
  <c r="N44" i="26"/>
  <c r="M39" i="26"/>
  <c r="M42" i="26"/>
  <c r="Q54" i="26"/>
  <c r="I40" i="26"/>
  <c r="M35" i="26"/>
  <c r="P41" i="26"/>
  <c r="M47" i="26"/>
  <c r="Q49" i="26"/>
  <c r="T29" i="26"/>
  <c r="F51" i="26"/>
  <c r="F52" i="26"/>
  <c r="W18" i="26"/>
  <c r="L39" i="26"/>
  <c r="L40" i="26"/>
  <c r="J50" i="26"/>
  <c r="J49" i="26"/>
  <c r="L33" i="26"/>
  <c r="L34" i="26"/>
  <c r="J53" i="26"/>
  <c r="J54" i="26"/>
  <c r="G55" i="26"/>
  <c r="G56" i="26"/>
  <c r="G49" i="26"/>
  <c r="G50" i="26"/>
  <c r="J37" i="26"/>
  <c r="J38" i="26"/>
  <c r="M49" i="26"/>
  <c r="M50" i="26"/>
  <c r="M53" i="26"/>
  <c r="M54" i="26"/>
  <c r="N46" i="26"/>
  <c r="N45" i="26"/>
  <c r="L54" i="26"/>
  <c r="L53" i="26"/>
  <c r="K33" i="26"/>
  <c r="K34" i="26"/>
  <c r="N41" i="26"/>
  <c r="N42" i="26"/>
  <c r="K37" i="26"/>
  <c r="K38" i="26"/>
  <c r="Q35" i="26"/>
  <c r="Q36" i="26"/>
  <c r="I35" i="26"/>
  <c r="I36" i="26"/>
  <c r="H53" i="26"/>
  <c r="H54" i="26"/>
  <c r="O41" i="26"/>
  <c r="O42" i="26"/>
  <c r="G37" i="26"/>
  <c r="G38" i="26"/>
  <c r="H48" i="26"/>
  <c r="H47" i="26"/>
  <c r="O33" i="26"/>
  <c r="O34" i="26"/>
  <c r="O39" i="26"/>
  <c r="O40" i="26"/>
  <c r="G33" i="26"/>
  <c r="G34" i="26"/>
  <c r="G53" i="26"/>
  <c r="G54" i="26"/>
  <c r="J52" i="26"/>
  <c r="J51" i="26"/>
  <c r="K51" i="26"/>
  <c r="K52" i="26"/>
  <c r="P34" i="26"/>
  <c r="P33" i="26"/>
  <c r="W12" i="26"/>
  <c r="F40" i="26"/>
  <c r="F39" i="26"/>
  <c r="L55" i="26"/>
  <c r="L56" i="26"/>
  <c r="K49" i="26"/>
  <c r="K50" i="26"/>
  <c r="N49" i="26"/>
  <c r="N50" i="26"/>
  <c r="Q33" i="26"/>
  <c r="Q34" i="26"/>
  <c r="Q51" i="26"/>
  <c r="Q52" i="26"/>
  <c r="I51" i="26"/>
  <c r="I52" i="26"/>
  <c r="H50" i="26"/>
  <c r="H49" i="26"/>
  <c r="I49" i="26"/>
  <c r="I50" i="26"/>
  <c r="F33" i="26"/>
  <c r="F34" i="26"/>
  <c r="W9" i="26"/>
  <c r="F49" i="26"/>
  <c r="F50" i="26"/>
  <c r="W17" i="26"/>
  <c r="N56" i="26"/>
  <c r="N55" i="26"/>
  <c r="F46" i="26"/>
  <c r="W15" i="26"/>
  <c r="F45" i="26"/>
  <c r="L36" i="26"/>
  <c r="L35" i="26"/>
  <c r="I45" i="26"/>
  <c r="I46" i="26"/>
  <c r="J55" i="26"/>
  <c r="J56" i="26"/>
  <c r="O35" i="26"/>
  <c r="O36" i="26"/>
  <c r="O55" i="26"/>
  <c r="O56" i="26"/>
  <c r="G35" i="26"/>
  <c r="G36" i="26"/>
  <c r="H34" i="26"/>
  <c r="H33" i="26"/>
  <c r="P40" i="26"/>
  <c r="P39" i="26"/>
  <c r="P43" i="26"/>
  <c r="P44" i="26"/>
  <c r="W20" i="26"/>
  <c r="F56" i="26"/>
  <c r="F55" i="26"/>
  <c r="K47" i="26"/>
  <c r="K48" i="26"/>
  <c r="Q45" i="26"/>
  <c r="Q46" i="26"/>
  <c r="H45" i="26"/>
  <c r="H46" i="26"/>
  <c r="G47" i="26"/>
  <c r="G48" i="26"/>
  <c r="H40" i="26"/>
  <c r="H39" i="26"/>
  <c r="H43" i="26"/>
  <c r="H44" i="26"/>
  <c r="F48" i="26"/>
  <c r="W16" i="26"/>
  <c r="F47" i="26"/>
  <c r="N38" i="26"/>
  <c r="N37" i="26"/>
  <c r="L52" i="26"/>
  <c r="L51" i="26"/>
  <c r="K45" i="26"/>
  <c r="K46" i="26"/>
  <c r="L38" i="26"/>
  <c r="L37" i="26"/>
  <c r="Q43" i="26"/>
  <c r="Q44" i="26"/>
  <c r="I43" i="26"/>
  <c r="I44" i="26"/>
  <c r="J39" i="26"/>
  <c r="J40" i="26"/>
  <c r="H37" i="26"/>
  <c r="H38" i="26"/>
  <c r="I33" i="26"/>
  <c r="I34" i="26"/>
  <c r="O51" i="26"/>
  <c r="O52" i="26"/>
  <c r="O37" i="26"/>
  <c r="O38" i="26"/>
  <c r="G51" i="26"/>
  <c r="G52" i="26"/>
  <c r="J44" i="26"/>
  <c r="J43" i="26"/>
  <c r="M37" i="26"/>
  <c r="M38" i="26"/>
  <c r="J45" i="26"/>
  <c r="J46" i="26"/>
  <c r="N54" i="26"/>
  <c r="N53" i="26"/>
  <c r="L49" i="26"/>
  <c r="L50" i="26"/>
  <c r="L46" i="26"/>
  <c r="L45" i="26"/>
  <c r="I47" i="26"/>
  <c r="I48" i="26"/>
  <c r="K35" i="26"/>
  <c r="K36" i="26"/>
  <c r="J34" i="26"/>
  <c r="J33" i="26"/>
  <c r="O49" i="26"/>
  <c r="O50" i="26"/>
  <c r="O53" i="26"/>
  <c r="O54" i="26"/>
  <c r="F43" i="26"/>
  <c r="F44" i="26"/>
  <c r="W14" i="26"/>
  <c r="H56" i="26"/>
  <c r="H55" i="26"/>
  <c r="N51" i="26"/>
  <c r="N52" i="26"/>
  <c r="K53" i="26"/>
  <c r="K54" i="26"/>
  <c r="F41" i="26"/>
  <c r="F42" i="26"/>
  <c r="W13" i="26"/>
  <c r="F54" i="26"/>
  <c r="F53" i="26"/>
  <c r="W19" i="26"/>
  <c r="H42" i="26"/>
  <c r="H41" i="26"/>
  <c r="L47" i="26"/>
  <c r="L48" i="26"/>
  <c r="K39" i="26"/>
  <c r="K40" i="26"/>
  <c r="Q41" i="26"/>
  <c r="Q42" i="26"/>
  <c r="I41" i="26"/>
  <c r="I42" i="26"/>
  <c r="K41" i="26"/>
  <c r="K42" i="26"/>
  <c r="K43" i="26"/>
  <c r="K44" i="26"/>
  <c r="I53" i="26"/>
  <c r="I54" i="26"/>
  <c r="O45" i="26"/>
  <c r="O46" i="26"/>
  <c r="O47" i="26"/>
  <c r="O48" i="26"/>
  <c r="G41" i="26"/>
  <c r="G42" i="26"/>
  <c r="J42" i="26"/>
  <c r="J41" i="26"/>
  <c r="M43" i="26"/>
  <c r="M44" i="26"/>
  <c r="J47" i="26"/>
  <c r="J48" i="26"/>
  <c r="N40" i="26"/>
  <c r="N39" i="26"/>
  <c r="M33" i="26"/>
  <c r="M34" i="26"/>
  <c r="P56" i="26"/>
  <c r="P55" i="26"/>
  <c r="F38" i="26"/>
  <c r="F37" i="26"/>
  <c r="W11" i="26"/>
  <c r="N35" i="26"/>
  <c r="N36" i="26"/>
  <c r="F35" i="26"/>
  <c r="F36" i="26"/>
  <c r="W10" i="26"/>
  <c r="H35" i="26"/>
  <c r="H36" i="26"/>
  <c r="L41" i="26"/>
  <c r="L42" i="26"/>
  <c r="K55" i="26"/>
  <c r="K56" i="26"/>
  <c r="N48" i="26"/>
  <c r="N47" i="26"/>
  <c r="Q55" i="26"/>
  <c r="Q56" i="26"/>
  <c r="I55" i="26"/>
  <c r="I56" i="26"/>
  <c r="I37" i="26"/>
  <c r="I38" i="26"/>
  <c r="J36" i="26"/>
  <c r="J35" i="26"/>
  <c r="H51" i="26"/>
  <c r="H52" i="26"/>
  <c r="O43" i="26"/>
  <c r="O44" i="26"/>
  <c r="G43" i="26"/>
  <c r="G44" i="26"/>
  <c r="G39" i="26"/>
  <c r="G40" i="26"/>
  <c r="G45" i="26"/>
  <c r="G46" i="26"/>
  <c r="N58" i="26" l="1"/>
  <c r="N59" i="26"/>
  <c r="S35" i="26"/>
  <c r="R35" i="26"/>
  <c r="M59" i="26"/>
  <c r="S53" i="26"/>
  <c r="R53" i="26"/>
  <c r="J58" i="26"/>
  <c r="I59" i="26"/>
  <c r="R50" i="26"/>
  <c r="S50" i="26"/>
  <c r="Q58" i="26"/>
  <c r="S40" i="26"/>
  <c r="R40" i="26"/>
  <c r="G59" i="26"/>
  <c r="K58" i="26"/>
  <c r="L58" i="26"/>
  <c r="R36" i="26"/>
  <c r="S36" i="26"/>
  <c r="M58" i="26"/>
  <c r="S54" i="26"/>
  <c r="R54" i="26"/>
  <c r="J59" i="26"/>
  <c r="I58" i="26"/>
  <c r="S49" i="26"/>
  <c r="R49" i="26"/>
  <c r="G58" i="26"/>
  <c r="R44" i="26"/>
  <c r="S44" i="26"/>
  <c r="S45" i="26"/>
  <c r="R45" i="26"/>
  <c r="P58" i="26"/>
  <c r="R42" i="26"/>
  <c r="S42" i="26"/>
  <c r="S43" i="26"/>
  <c r="R43" i="26"/>
  <c r="H58" i="26"/>
  <c r="R34" i="26"/>
  <c r="F59" i="26"/>
  <c r="S34" i="26"/>
  <c r="P59" i="26"/>
  <c r="S37" i="26"/>
  <c r="R37" i="26"/>
  <c r="S41" i="26"/>
  <c r="R41" i="26"/>
  <c r="S55" i="26"/>
  <c r="R55" i="26"/>
  <c r="H59" i="26"/>
  <c r="S46" i="26"/>
  <c r="R46" i="26"/>
  <c r="F58" i="26"/>
  <c r="S33" i="26"/>
  <c r="R33" i="26"/>
  <c r="O59" i="26"/>
  <c r="S38" i="26"/>
  <c r="R38" i="26"/>
  <c r="S47" i="26"/>
  <c r="R47" i="26"/>
  <c r="S56" i="26"/>
  <c r="R56" i="26"/>
  <c r="O58" i="26"/>
  <c r="R52" i="26"/>
  <c r="S52" i="26"/>
  <c r="S51" i="26"/>
  <c r="R51" i="26"/>
  <c r="S48" i="26"/>
  <c r="R48" i="26"/>
  <c r="Q59" i="26"/>
  <c r="S39" i="26"/>
  <c r="R39" i="26"/>
  <c r="K59" i="26"/>
  <c r="L59" i="26"/>
  <c r="O61" i="26" l="1"/>
  <c r="O63" i="26" s="1"/>
  <c r="N61" i="26"/>
  <c r="N63" i="26" s="1"/>
  <c r="S59" i="26"/>
  <c r="L61" i="26"/>
  <c r="L63" i="26" s="1"/>
  <c r="Q61" i="26"/>
  <c r="Q63" i="26" s="1"/>
  <c r="P61" i="26"/>
  <c r="P63" i="26" s="1"/>
  <c r="G61" i="26"/>
  <c r="K61" i="26"/>
  <c r="S58" i="26"/>
  <c r="H61" i="26"/>
  <c r="F61" i="26"/>
  <c r="J61" i="26"/>
  <c r="M61" i="26"/>
  <c r="M63" i="26" s="1"/>
  <c r="I61" i="26"/>
  <c r="S62" i="26" l="1"/>
  <c r="S61" i="26"/>
  <c r="O62" i="26" l="1"/>
  <c r="G62" i="26"/>
  <c r="T52" i="26"/>
  <c r="T44" i="26"/>
  <c r="T36" i="26"/>
  <c r="N62" i="26"/>
  <c r="F62" i="26"/>
  <c r="M62" i="26"/>
  <c r="T54" i="26"/>
  <c r="T46" i="26"/>
  <c r="T38" i="26"/>
  <c r="L62" i="26"/>
  <c r="T55" i="26"/>
  <c r="T47" i="26"/>
  <c r="T39" i="26"/>
  <c r="K62" i="26"/>
  <c r="T56" i="26"/>
  <c r="T48" i="26"/>
  <c r="T40" i="26"/>
  <c r="J62" i="26"/>
  <c r="T49" i="26"/>
  <c r="T41" i="26"/>
  <c r="T33" i="26"/>
  <c r="Q62" i="26"/>
  <c r="I62" i="26"/>
  <c r="T50" i="26"/>
  <c r="T42" i="26"/>
  <c r="T34" i="26"/>
  <c r="S63" i="26"/>
  <c r="P62" i="26"/>
  <c r="H62" i="26"/>
  <c r="T45" i="26"/>
  <c r="T51" i="26"/>
  <c r="T53" i="26"/>
  <c r="T35" i="26"/>
  <c r="T37" i="26"/>
  <c r="T43" i="26"/>
  <c r="W5" i="26"/>
  <c r="T59" i="26" l="1"/>
  <c r="T58" i="26"/>
  <c r="F63" i="26"/>
  <c r="G63" i="26" s="1"/>
  <c r="H63" i="26" s="1"/>
  <c r="I63" i="26" s="1"/>
  <c r="J63" i="26" s="1"/>
  <c r="K63" i="26" s="1"/>
  <c r="T62" i="26"/>
  <c r="T61" i="26" l="1"/>
  <c r="T63" i="26" s="1"/>
  <c r="R139" i="4" l="1"/>
  <c r="A139" i="4"/>
  <c r="R138" i="4"/>
  <c r="A138" i="4"/>
  <c r="R137" i="4"/>
  <c r="A137" i="4"/>
  <c r="R136" i="4"/>
  <c r="A136" i="4"/>
  <c r="R135" i="4"/>
  <c r="A135" i="4"/>
  <c r="R134" i="4"/>
  <c r="A134" i="4"/>
  <c r="R133" i="4"/>
  <c r="A133" i="4"/>
  <c r="R132" i="4"/>
  <c r="A132" i="4"/>
  <c r="R131" i="4"/>
  <c r="A131" i="4"/>
  <c r="R130" i="4"/>
  <c r="A130" i="4"/>
  <c r="R129" i="4"/>
  <c r="A129" i="4"/>
  <c r="R128" i="4"/>
  <c r="A128" i="4"/>
  <c r="R125" i="4"/>
  <c r="A125" i="4"/>
  <c r="R124" i="4"/>
  <c r="A124" i="4"/>
  <c r="R123" i="4"/>
  <c r="A123" i="4"/>
  <c r="R122" i="4"/>
  <c r="A122" i="4"/>
  <c r="R121" i="4"/>
  <c r="A121" i="4"/>
  <c r="R120" i="4"/>
  <c r="A120" i="4"/>
  <c r="R119" i="4"/>
  <c r="A119" i="4"/>
  <c r="R118" i="4"/>
  <c r="A118" i="4"/>
  <c r="R117" i="4"/>
  <c r="A117" i="4"/>
  <c r="R116" i="4"/>
  <c r="A116" i="4"/>
  <c r="R115" i="4"/>
  <c r="A115" i="4"/>
  <c r="R114" i="4"/>
  <c r="A114" i="4"/>
  <c r="R111" i="4"/>
  <c r="A111" i="4"/>
  <c r="R110" i="4"/>
  <c r="A110" i="4"/>
  <c r="R109" i="4"/>
  <c r="A109" i="4"/>
  <c r="R108" i="4"/>
  <c r="A108" i="4"/>
  <c r="R107" i="4"/>
  <c r="A107" i="4"/>
  <c r="R106" i="4"/>
  <c r="A106" i="4"/>
  <c r="R105" i="4"/>
  <c r="A105" i="4"/>
  <c r="R104" i="4"/>
  <c r="A104" i="4"/>
  <c r="R103" i="4"/>
  <c r="A103" i="4"/>
  <c r="R102" i="4"/>
  <c r="A102" i="4"/>
  <c r="R101" i="4"/>
  <c r="A101" i="4"/>
  <c r="R100" i="4"/>
  <c r="A100" i="4"/>
  <c r="R97" i="4"/>
  <c r="A97" i="4"/>
  <c r="R96" i="4"/>
  <c r="A96" i="4"/>
  <c r="R95" i="4"/>
  <c r="A95" i="4"/>
  <c r="R94" i="4"/>
  <c r="A94" i="4"/>
  <c r="R93" i="4"/>
  <c r="A93" i="4"/>
  <c r="R92" i="4"/>
  <c r="A92" i="4"/>
  <c r="R91" i="4"/>
  <c r="A91" i="4"/>
  <c r="R90" i="4"/>
  <c r="A90" i="4"/>
  <c r="R89" i="4"/>
  <c r="A89" i="4"/>
  <c r="R88" i="4"/>
  <c r="A88" i="4"/>
  <c r="R87" i="4"/>
  <c r="A87" i="4"/>
  <c r="R86" i="4"/>
  <c r="A86" i="4"/>
  <c r="R83" i="4"/>
  <c r="A83" i="4"/>
  <c r="R82" i="4"/>
  <c r="A82" i="4"/>
  <c r="R81" i="4"/>
  <c r="A81" i="4"/>
  <c r="R80" i="4"/>
  <c r="A80" i="4"/>
  <c r="R79" i="4"/>
  <c r="A79" i="4"/>
  <c r="R78" i="4"/>
  <c r="A78" i="4"/>
  <c r="R77" i="4"/>
  <c r="A77" i="4"/>
  <c r="R76" i="4"/>
  <c r="A76" i="4"/>
  <c r="R75" i="4"/>
  <c r="A75" i="4"/>
  <c r="R74" i="4"/>
  <c r="A74" i="4"/>
  <c r="R73" i="4"/>
  <c r="A73" i="4"/>
  <c r="R72" i="4"/>
  <c r="A72" i="4"/>
  <c r="R69" i="4"/>
  <c r="A69" i="4"/>
  <c r="R68" i="4"/>
  <c r="A68" i="4"/>
  <c r="R67" i="4"/>
  <c r="A67" i="4"/>
  <c r="R66" i="4"/>
  <c r="A66" i="4"/>
  <c r="R65" i="4"/>
  <c r="A65" i="4"/>
  <c r="R64" i="4"/>
  <c r="A64" i="4"/>
  <c r="R63" i="4"/>
  <c r="A63" i="4"/>
  <c r="R62" i="4"/>
  <c r="A62" i="4"/>
  <c r="R61" i="4"/>
  <c r="A61" i="4"/>
  <c r="R60" i="4"/>
  <c r="A60" i="4"/>
  <c r="R59" i="4"/>
  <c r="A59" i="4"/>
  <c r="R58" i="4"/>
  <c r="A58" i="4"/>
  <c r="R55" i="4"/>
  <c r="A55" i="4"/>
  <c r="R54" i="4"/>
  <c r="A54" i="4"/>
  <c r="R53" i="4"/>
  <c r="A53" i="4"/>
  <c r="R52" i="4"/>
  <c r="A52" i="4"/>
  <c r="R51" i="4"/>
  <c r="A51" i="4"/>
  <c r="R50" i="4"/>
  <c r="A50" i="4"/>
  <c r="R49" i="4"/>
  <c r="A49" i="4"/>
  <c r="R48" i="4"/>
  <c r="A48" i="4"/>
  <c r="R47" i="4"/>
  <c r="A47" i="4"/>
  <c r="R46" i="4"/>
  <c r="A46" i="4"/>
  <c r="R45" i="4"/>
  <c r="A45" i="4"/>
  <c r="R44" i="4"/>
  <c r="A44" i="4"/>
  <c r="R41" i="4"/>
  <c r="A41" i="4"/>
  <c r="R40" i="4"/>
  <c r="A40" i="4"/>
  <c r="R39" i="4"/>
  <c r="A39" i="4"/>
  <c r="R38" i="4"/>
  <c r="A38" i="4"/>
  <c r="R37" i="4"/>
  <c r="A37" i="4"/>
  <c r="R36" i="4"/>
  <c r="A36" i="4"/>
  <c r="R35" i="4"/>
  <c r="A35" i="4"/>
  <c r="R34" i="4"/>
  <c r="A34" i="4"/>
  <c r="R33" i="4"/>
  <c r="A33" i="4"/>
  <c r="R32" i="4"/>
  <c r="A32" i="4"/>
  <c r="R31" i="4"/>
  <c r="A31" i="4"/>
  <c r="R30" i="4"/>
  <c r="A30" i="4"/>
  <c r="R27" i="4"/>
  <c r="A27" i="4"/>
  <c r="R26" i="4"/>
  <c r="A26" i="4"/>
  <c r="R25" i="4"/>
  <c r="A25" i="4"/>
  <c r="R24" i="4"/>
  <c r="A24" i="4"/>
  <c r="R23" i="4"/>
  <c r="A23" i="4"/>
  <c r="R22" i="4"/>
  <c r="A22" i="4"/>
  <c r="R21" i="4"/>
  <c r="A21" i="4"/>
  <c r="R20" i="4"/>
  <c r="A20" i="4"/>
  <c r="R19" i="4"/>
  <c r="A19" i="4"/>
  <c r="R18" i="4"/>
  <c r="A18" i="4"/>
  <c r="R17" i="4"/>
  <c r="A17" i="4"/>
  <c r="R16" i="4"/>
  <c r="A16" i="4"/>
  <c r="R13" i="4"/>
  <c r="A13" i="4"/>
  <c r="R12" i="4"/>
  <c r="A12" i="4"/>
  <c r="R11" i="4"/>
  <c r="A11" i="4"/>
  <c r="R10" i="4"/>
  <c r="A10" i="4"/>
  <c r="R9" i="4"/>
  <c r="A9" i="4"/>
  <c r="R8" i="4"/>
  <c r="A8" i="4"/>
  <c r="R7" i="4"/>
  <c r="A7" i="4"/>
  <c r="R6" i="4"/>
  <c r="A6" i="4"/>
  <c r="R5" i="4"/>
  <c r="A5" i="4"/>
  <c r="R4" i="4"/>
  <c r="A4" i="4"/>
  <c r="R3" i="4"/>
  <c r="A3" i="4"/>
  <c r="R2" i="4"/>
  <c r="A2" i="4"/>
  <c r="R141" i="4" l="1"/>
  <c r="F18" i="28" l="1"/>
  <c r="G5" i="28" l="1"/>
  <c r="G6" i="28"/>
  <c r="G9" i="28"/>
  <c r="G16" i="28"/>
  <c r="G15" i="28"/>
  <c r="G14" i="28"/>
  <c r="G12" i="28"/>
  <c r="G7" i="28"/>
  <c r="G8" i="28" l="1"/>
  <c r="G18" i="28" s="1"/>
</calcChain>
</file>

<file path=xl/connections.xml><?xml version="1.0" encoding="utf-8"?>
<connections xmlns="http://schemas.openxmlformats.org/spreadsheetml/2006/main">
  <connection id="1" name="Conexão1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" name="Conexão1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" name="Conexão1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" name="Conexão1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" name="Conexão1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" name="Conexão1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" name="Conexão1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" name="Conexão1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9" name="Conexão1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0" name="Conexão1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1" name="Conexão1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2" name="Conexão2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3" name="Conexão2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4" name="Conexão2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5" name="Conexão2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6" name="Conexão2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7" name="Conexão2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8" name="Conexão2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9" name="Conexão2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0" name="Conexão2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1" name="Conexão3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2" name="Conexão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3" name="Conexão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4" name="Conexão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5" name="Conexão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26" name="Conexão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7" name="Conexão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8" name="Conexão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</connections>
</file>

<file path=xl/sharedStrings.xml><?xml version="1.0" encoding="utf-8"?>
<sst xmlns="http://schemas.openxmlformats.org/spreadsheetml/2006/main" count="1277" uniqueCount="332">
  <si>
    <t>MUROS E FECHOS</t>
  </si>
  <si>
    <t>PAISAGISMO E EQUIPAMENTOS EXTERNOS</t>
  </si>
  <si>
    <t>PLANTAS</t>
  </si>
  <si>
    <t>REVESTIMENTO DE PISOS</t>
  </si>
  <si>
    <t>PAVIMENTACAO E CALCAMENTO</t>
  </si>
  <si>
    <t>BASE</t>
  </si>
  <si>
    <t>AGREGADOS</t>
  </si>
  <si>
    <t>74121/1</t>
  </si>
  <si>
    <t>REVESTIMENTOS E ISOLAMENTOS DE PAREDES E TETOS</t>
  </si>
  <si>
    <t>CHAPISCO</t>
  </si>
  <si>
    <t>EMBOCO</t>
  </si>
  <si>
    <t>PISO EM CONCRETO</t>
  </si>
  <si>
    <t>PINTURAS</t>
  </si>
  <si>
    <t>LAMPADAS</t>
  </si>
  <si>
    <t>REATORES E OUTROS</t>
  </si>
  <si>
    <t>ELETRODUTOS E CONEXÕES</t>
  </si>
  <si>
    <t>CABOS</t>
  </si>
  <si>
    <t>CAIXAS</t>
  </si>
  <si>
    <t>QUADROS DE ENERGIA</t>
  </si>
  <si>
    <t>PLANILHA DE SERVIÇOS - CONSTRUÇÃO CIVIL</t>
  </si>
  <si>
    <t>Município:</t>
  </si>
  <si>
    <t xml:space="preserve">SAM  </t>
  </si>
  <si>
    <t xml:space="preserve">LOTE nº </t>
  </si>
  <si>
    <t>CÓDIGO</t>
  </si>
  <si>
    <t>DESCRIÇÃO DOS SERVIÇOS</t>
  </si>
  <si>
    <t>UD</t>
  </si>
  <si>
    <t>ORÇAMENTO APROVADO</t>
  </si>
  <si>
    <t>QUANT</t>
  </si>
  <si>
    <t>UNIT</t>
  </si>
  <si>
    <t>( R$ ) - PM
TOTAIS</t>
  </si>
  <si>
    <t>PM
( R$ )</t>
  </si>
  <si>
    <t>m2</t>
  </si>
  <si>
    <t>BARRACAO DE OBRA</t>
  </si>
  <si>
    <t>ARMADURAS</t>
  </si>
  <si>
    <t>ALVENARIA</t>
  </si>
  <si>
    <t>UN</t>
  </si>
  <si>
    <t>M2</t>
  </si>
  <si>
    <t>M</t>
  </si>
  <si>
    <t>M3</t>
  </si>
  <si>
    <t>CONSTRUÇÃO CIVIL</t>
  </si>
  <si>
    <t>VIDROS E ESPELHOS</t>
  </si>
  <si>
    <t>ELETRIFICACAO E ILUMINACAO PUBLICA</t>
  </si>
  <si>
    <t>LOCACAO</t>
  </si>
  <si>
    <t>x</t>
  </si>
  <si>
    <t>POSTES</t>
  </si>
  <si>
    <t>ESCAVACAO MANUAL</t>
  </si>
  <si>
    <t>ESCAVACAO MECANICA</t>
  </si>
  <si>
    <t>3.8</t>
  </si>
  <si>
    <t>COMPACTACAO MECANICA</t>
  </si>
  <si>
    <t>4.2</t>
  </si>
  <si>
    <t>FUNDACOES</t>
  </si>
  <si>
    <t>ESTACA TIPO TUBULAO</t>
  </si>
  <si>
    <t>FORMAS</t>
  </si>
  <si>
    <t>SISTEMA DE PROTECAO CONTRA DESCARGAS ATMOSFERICAS - SPDA</t>
  </si>
  <si>
    <t>HASTE DE ATERRAMENTO</t>
  </si>
  <si>
    <t>LASTROS</t>
  </si>
  <si>
    <t>CORDOALHA</t>
  </si>
  <si>
    <t>BLOCO CERAMICO ESTRUTURAL</t>
  </si>
  <si>
    <t>COBERTURA</t>
  </si>
  <si>
    <t>TOTAL GERAL</t>
  </si>
  <si>
    <t>T</t>
  </si>
  <si>
    <t>1.1</t>
  </si>
  <si>
    <t>ADMINISTRACAO DE OBRA</t>
  </si>
  <si>
    <t>FECHAMENTOS</t>
  </si>
  <si>
    <t>PLACA DE IDENTIFICAÇÃO / LETREIRO</t>
  </si>
  <si>
    <t>1.2</t>
  </si>
  <si>
    <t>2.1</t>
  </si>
  <si>
    <t>PINTURA EM PISO</t>
  </si>
  <si>
    <t>ELETRODUTOS PVC FLEXIVEIS</t>
  </si>
  <si>
    <t>ELETRODUTOS ACO GALVANIZADO</t>
  </si>
  <si>
    <t>ISOLAMENTO 0,6/1KV</t>
  </si>
  <si>
    <t>MASSA ÚNICA</t>
  </si>
  <si>
    <t>ALVENARIA ESTRUTURAL DE BLOCOS CERÂMICOS 14X19X29, (ESPESSURA DE 14 CM), PARA PAREDES COM ÁREA LÍQUIDA MAIOR OU IGUAL A 6M², COM VÃOS, UTILIZANDO COLHER DE PEDREIRO E ARGAMASSA DE ASSENTAMENTO COM PREPARO EM BETONEIRA. AF_12/2014</t>
  </si>
  <si>
    <t>EXECUÇÃO DE ALMOXARIFADO EM CANTEIRO DE OBRA EM CHAPA DE MADEIRA COMPENSADA, INCLUSO PRATELEIRAS. AF_02/2016</t>
  </si>
  <si>
    <t>ARMACAO CA-25</t>
  </si>
  <si>
    <t>LUVA PARA ELETRODUTO, PVC, ROSCÁVEL, DN 25 MM (3/4"), PARA CIRCUITOS TERMINAIS, INSTALADA EM LAJE - FORNECIMENTO E INSTALAÇÃO. AF_12/2015</t>
  </si>
  <si>
    <t>CABO DE COBRE FLEXÍVEL ISOLADO, 4 MM², ANTI-CHAMA 0,6/1,0 KV, PARA CIRCUITOS TERMINAIS - FORNECIMENTO E INSTALAÇÃO. AF_12/2015</t>
  </si>
  <si>
    <t>CABO DE COBRE FLEXÍVEL ISOLADO, 10 MM², ANTI-CHAMA 0,6/1,0 KV, PARA CIRCUITOS TERMINAIS - FORNECIMENTO E INSTALAÇÃO. AF_12/2015</t>
  </si>
  <si>
    <t>JUNTA DE DILATACAO PARA IMPERMEABILIZACAO, COM SELANTE ELASTICO MONOCOMPONENTE A BASE DE POLIURETANO, DIMENSOES 1X1CM.</t>
  </si>
  <si>
    <t>CHAPISCO APLICADO SOMENTE EM ESTRUTURAS DE CONCRETO EM ALVENARIAS INTERNAS, COM DESEMPENADEIRA DENTADA. ARGAMASSA INDUSTRIALIZADA COM PREPARO MANUAL. AF_06/2014</t>
  </si>
  <si>
    <t>EMBOÇO, PARA RECEBIMENTO DE CERÂMICA, EM ARGAMASSA TRAÇO 1:2:8, PREPARO MANUAL, APLICADO MANUALMENTE EM FACES INTERNAS DE PAREDES, PARA AMBIENTE COM ÁREA  MAIOR QUE 10M2, ESPESSURA DE 20MM, COM EXECUÇÃO DE TALISCAS. AF_06/2014</t>
  </si>
  <si>
    <t>EXECUÇÃO DE PASSEIO EM PISO INTERTRAVADO, COM BLOCO RETANGULAR COR NATURAL DE 20 X 10 CM, ESPESSURA 6 CM. AF_12/2015</t>
  </si>
  <si>
    <t>EXECUÇÃO DE PASSEIO (CALÇADA) OU PISO DE CONCRETO COM CONCRETO MOLDADO IN LOCO, USINADO, ACABAMENTO CONVENCIONAL, ESPESSURA 10 CM, ARMADO. AF_07/2016</t>
  </si>
  <si>
    <t>EXECUÇÃO DE PASSEIO (CALÇADA) OU PISO DE CONCRETO COM CONCRETO MOLDADO IN LOCO, USINADO, ACABAMENTO CONVENCIONAL, ESPESSURA 12 CM, ARMADO. AF_07/2016</t>
  </si>
  <si>
    <t>MASSA ÚNICA, PARA RECEBIMENTO DE PINTURA, EM ARGAMASSA TRAÇO 1:2:8, PREPARO MANUAL, APLICADA MANUALMENTE EM FACES INTERNAS DE PAREDES, ESPESSURA DE 20MM, COM EXECUÇÃO DE TALISCAS. AF_06/2014</t>
  </si>
  <si>
    <t>PINTURA ACRILICA DE FAIXAS DE DEMARCACAO EM QUADRA POLIESPORTIVA, 5 CM DE LARGURA</t>
  </si>
  <si>
    <t>SERVIÇOS PRELIMINARES E ADMINISTRAÇÃO DA OBRA</t>
  </si>
  <si>
    <t>2</t>
  </si>
  <si>
    <t>MOVIMENTO DE TERRA, DRENAGEM E ÁGUAS PLUVIAIS</t>
  </si>
  <si>
    <t>3</t>
  </si>
  <si>
    <t>4</t>
  </si>
  <si>
    <t>ESTRUTURAS</t>
  </si>
  <si>
    <t>4.2.2</t>
  </si>
  <si>
    <t>5</t>
  </si>
  <si>
    <t>ALVENARIA, DIVISÓRIAS, MUROS E FECHOS</t>
  </si>
  <si>
    <t>5.1</t>
  </si>
  <si>
    <t>6</t>
  </si>
  <si>
    <t>7</t>
  </si>
  <si>
    <t>ESQUADRIAS, ACESSORIOS, VIDROS E ESPELHOS</t>
  </si>
  <si>
    <t>8</t>
  </si>
  <si>
    <t>8.1</t>
  </si>
  <si>
    <t>8.2</t>
  </si>
  <si>
    <t>8.3</t>
  </si>
  <si>
    <t>INSTALACOES ELETRICAS, TELEFONIA, SISTEMAS DE PROTEÇÃO E VENTILAÇÃO</t>
  </si>
  <si>
    <t>8.1.7</t>
  </si>
  <si>
    <t>INSTALAÇÕES ELÉTICAS</t>
  </si>
  <si>
    <t>8.2.3</t>
  </si>
  <si>
    <t>8.2.3.1</t>
  </si>
  <si>
    <t>8.2.3.3</t>
  </si>
  <si>
    <t>8.2.5</t>
  </si>
  <si>
    <t>8.2.5.2</t>
  </si>
  <si>
    <t>8.2.9</t>
  </si>
  <si>
    <t>8.2.20</t>
  </si>
  <si>
    <t>8.2.20.5</t>
  </si>
  <si>
    <t>8.2.21</t>
  </si>
  <si>
    <t>8.3.2</t>
  </si>
  <si>
    <t>8.3.4</t>
  </si>
  <si>
    <t>SERVIÇOS EXTRAS - INSTALACOES ELETRICAS, TELEFONIA, SISTEMAS DE PROTEÇÃO E VENTILAÇÃO</t>
  </si>
  <si>
    <t>9</t>
  </si>
  <si>
    <t>INSTALACOES HIDROSANITÁRIAS, GAS-GLP, PREVENÇÃO CONTRA INCÊNDIO E APRARELHOS SANITÁRIOS</t>
  </si>
  <si>
    <t>MOVIMENTO DE TERRA</t>
  </si>
  <si>
    <t>2.1.1</t>
  </si>
  <si>
    <t>2.1.2</t>
  </si>
  <si>
    <t>2.1.9</t>
  </si>
  <si>
    <t>REVESTIMENTOS, IMPERMEABILIZACÕES, PINTURAS E ARGAMASSAS</t>
  </si>
  <si>
    <t>10</t>
  </si>
  <si>
    <t>10.1</t>
  </si>
  <si>
    <t>10.1.2</t>
  </si>
  <si>
    <t>10.1.3</t>
  </si>
  <si>
    <t>10.3</t>
  </si>
  <si>
    <t>10.3.12</t>
  </si>
  <si>
    <t>10.4</t>
  </si>
  <si>
    <t>10.4.3</t>
  </si>
  <si>
    <t>10.4.16</t>
  </si>
  <si>
    <t>PAVIMENTACAO E CALCAMENTO, PAISAGISMO E EQUIPAMENTOS EXTERNOS</t>
  </si>
  <si>
    <t>11</t>
  </si>
  <si>
    <t>11.1.4</t>
  </si>
  <si>
    <t>11.2</t>
  </si>
  <si>
    <t>11.2.2</t>
  </si>
  <si>
    <t>12</t>
  </si>
  <si>
    <t>DIVERSOS (LIMPEZA,ENSAIOS TECNOLÓGICOS, EQUIPAMENTOS)</t>
  </si>
  <si>
    <t>SERVIÇOS EXTRAS - DIVERSOS (LIMPEZA,ENSAIOS TECNOLÓGICOS, EQUIPAMENTOS)</t>
  </si>
  <si>
    <t>ADM</t>
  </si>
  <si>
    <t>PRELIM</t>
  </si>
  <si>
    <t>MOV TERR</t>
  </si>
  <si>
    <t>TRANSP</t>
  </si>
  <si>
    <t>DRE</t>
  </si>
  <si>
    <t>CONTENSÕES</t>
  </si>
  <si>
    <t>C</t>
  </si>
  <si>
    <t>CONCRETOS</t>
  </si>
  <si>
    <t>LAJES</t>
  </si>
  <si>
    <t>ELEMENTOS VAZADOS</t>
  </si>
  <si>
    <t>DIVISÓRIAS E PAREDES</t>
  </si>
  <si>
    <t>MUROS E FSCHOS</t>
  </si>
  <si>
    <t>ESQUADRIAS E ACESSÓRIOS</t>
  </si>
  <si>
    <t>SERVIÇOS PRELIMINARES</t>
  </si>
  <si>
    <t>1.1.2</t>
  </si>
  <si>
    <t>ADMINISTRACAO E CANTEIRO DE OBRAS</t>
  </si>
  <si>
    <t>1.2.1</t>
  </si>
  <si>
    <t>1.2.1.2</t>
  </si>
  <si>
    <t>1.2.2</t>
  </si>
  <si>
    <t>1.2.3</t>
  </si>
  <si>
    <t>5.1.6</t>
  </si>
  <si>
    <t>11.1</t>
  </si>
  <si>
    <t>X</t>
  </si>
  <si>
    <t>SERVIÇOS EXTRAS - PAVIMENTACAO E CALCAMENTO, PAISAGISMO E EQUIPAMENTOS EXTERNOS</t>
  </si>
  <si>
    <t>INSTAL. ELETRICAS, TELEFONIA, SISTEMAS DE PROTEÇÃO E VENTILAÇÃO</t>
  </si>
  <si>
    <t>N</t>
  </si>
  <si>
    <t>INSTAL. HIDROSANITÁRIAS, GAS-GLP, INCÊNDIO E APARELHOS</t>
  </si>
  <si>
    <t>REVESTIMENTOS DE PAREDES E PISOS, IMPERMEABILIZACÕES, PINTURAS E ARGAMASSAS</t>
  </si>
  <si>
    <r>
      <t>SECRETARIA DE ESTADO DO DESENVOLVIMENTO URBANO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SEDU</t>
    </r>
  </si>
  <si>
    <t>Edital no Município</t>
  </si>
  <si>
    <t>Procedimento prévio</t>
  </si>
  <si>
    <t>Início previsto da Obra</t>
  </si>
  <si>
    <t>Convênio</t>
  </si>
  <si>
    <t>Repasse do Concedente</t>
  </si>
  <si>
    <t>Data</t>
  </si>
  <si>
    <t>Dias</t>
  </si>
  <si>
    <t>nº</t>
  </si>
  <si>
    <t>Contrapartida do Proponente</t>
  </si>
  <si>
    <t>Quantidade:</t>
  </si>
  <si>
    <t>CRONOGRAMA FÍSICO FINANCEIRO</t>
  </si>
  <si>
    <t>Valor Total</t>
  </si>
  <si>
    <t>Controle</t>
  </si>
  <si>
    <t>GRUPO</t>
  </si>
  <si>
    <t>SERVIÇOS</t>
  </si>
  <si>
    <t>PARCELAS (%)</t>
  </si>
  <si>
    <t>TOTAL</t>
  </si>
  <si>
    <t>% S/</t>
  </si>
  <si>
    <t>ITEM</t>
  </si>
  <si>
    <t>ITEM (R$)</t>
  </si>
  <si>
    <t>Data Início</t>
  </si>
  <si>
    <t>Data Fim</t>
  </si>
  <si>
    <t>TOTAIS</t>
  </si>
  <si>
    <t>COMPOSIÇÃO DOS RECURSOS (TESOURO E CONTRAPARTIDA)</t>
  </si>
  <si>
    <t>PARCELAS</t>
  </si>
  <si>
    <t>Nº DE</t>
  </si>
  <si>
    <t>MESES</t>
  </si>
  <si>
    <t>1T</t>
  </si>
  <si>
    <t xml:space="preserve">SERVIÇOS PRELIMINARES </t>
  </si>
  <si>
    <t>TESOURO</t>
  </si>
  <si>
    <t>R$</t>
  </si>
  <si>
    <t>1C</t>
  </si>
  <si>
    <t>E ADMINISTRAÇÃO DA OBRA</t>
  </si>
  <si>
    <t>CONTRAPARTIDA</t>
  </si>
  <si>
    <t>2T</t>
  </si>
  <si>
    <t xml:space="preserve">MOVIMENTO DE TERRA, DRENAGEM </t>
  </si>
  <si>
    <t>2C</t>
  </si>
  <si>
    <t>E ÁGUAS PLUVIAIS</t>
  </si>
  <si>
    <t>3T</t>
  </si>
  <si>
    <t>3C</t>
  </si>
  <si>
    <t>4T</t>
  </si>
  <si>
    <t>4C</t>
  </si>
  <si>
    <t>5T</t>
  </si>
  <si>
    <t xml:space="preserve">ALVENARIA, DIVISÓRIAS, </t>
  </si>
  <si>
    <t>5C</t>
  </si>
  <si>
    <t>6T</t>
  </si>
  <si>
    <t>6C</t>
  </si>
  <si>
    <t>7T</t>
  </si>
  <si>
    <t xml:space="preserve">ESQUADRIAS, ACESSORIOS, </t>
  </si>
  <si>
    <t>7C</t>
  </si>
  <si>
    <t>8T</t>
  </si>
  <si>
    <t xml:space="preserve">INSTAL. ELETRICAS, TELEFONIA, </t>
  </si>
  <si>
    <t>8C</t>
  </si>
  <si>
    <t>SISTEMAS DE PROTEÇÃO E VENTILAÇÃO</t>
  </si>
  <si>
    <t>9T</t>
  </si>
  <si>
    <t xml:space="preserve">INSTAL. HIDROSANITÁRIAS, GAS-GLP, </t>
  </si>
  <si>
    <t>9C</t>
  </si>
  <si>
    <t>INCÊNDIO E APARELHOS</t>
  </si>
  <si>
    <t>10T</t>
  </si>
  <si>
    <t xml:space="preserve">REVESTIMENTOS DE PAREDES E PISOS, IMPERMEABILIZACÕES, </t>
  </si>
  <si>
    <t>10C</t>
  </si>
  <si>
    <t>PINTURAS E ARGAMASSAS</t>
  </si>
  <si>
    <t>11T</t>
  </si>
  <si>
    <t xml:space="preserve">PAVIMENTACAO E CALCAMENTO, PAISAGISMO </t>
  </si>
  <si>
    <t>11C</t>
  </si>
  <si>
    <t>E EQUIPAMENTOS EXTERNOS</t>
  </si>
  <si>
    <t>12T</t>
  </si>
  <si>
    <t>DIVERSOS (LIMPEZA,</t>
  </si>
  <si>
    <t>12C</t>
  </si>
  <si>
    <t>ENSAIOS TECNOLÓGICOS, EQUIPAMENTOS)</t>
  </si>
  <si>
    <t>FATURAMENTO MENSAL PREVISTO</t>
  </si>
  <si>
    <t>MENSAL PARCIAL PREVISTO EM %</t>
  </si>
  <si>
    <t>MENSAL ACUMULADO PREVISTO EM %</t>
  </si>
  <si>
    <t>Resp. Técnico:</t>
  </si>
  <si>
    <t>Assinatura:</t>
  </si>
  <si>
    <t>Prefeito:</t>
  </si>
  <si>
    <t>data:</t>
  </si>
  <si>
    <t>___________________________</t>
  </si>
  <si>
    <t>__________________</t>
  </si>
  <si>
    <t>Grandes 
Ìtens  (%)</t>
  </si>
  <si>
    <t>Quantidade
(projeto)</t>
  </si>
  <si>
    <t>Unid</t>
  </si>
  <si>
    <t>GRANDES ITENS</t>
  </si>
  <si>
    <t>TAPUME COM TELHA METÁLICA. AF_05/2018</t>
  </si>
  <si>
    <t>COMPACTAÇÃO MECÂNICA DE SOLO PARA EXECUÇÃO DE RADIER, COM COMPACTADOR DE SOLOS TIPO PLACA VIBRATÓRIA. AF_09/2017</t>
  </si>
  <si>
    <t>ELETRODUTO FLEXÍVEL CORRUGADO REFORÇADO, PVC, DN 25 MM (3/4"), PARA CIRCUITOS TERMINAIS, INSTALADO EM LAJE - FORNECIMENTO E INSTALAÇÃO. AF_12/2015</t>
  </si>
  <si>
    <t>LUVA DE EMENDA PARA ELETRODUTO, AÇO GALVANIZADO, DN 20 MM (3/4  ), APARENTE, INSTALADA EM TETO - FORNECIMENTO E INSTALAÇÃO. AF_11/2016_P</t>
  </si>
  <si>
    <t>CORDOALHA DE COBRE NU 50 MM², NÃO ENTERRADA, COM ISOLADOR - FORNECIMENTO E INSTALAÇÃO. AF_12/2017</t>
  </si>
  <si>
    <t>HASTE DE ATERRAMENTO 5/8  PARA SPDA - FORNECIMENTO E INSTALAÇÃO. AF_12/2017</t>
  </si>
  <si>
    <t>PLANTIO DE GRAMA EM PLACAS. AF_05/2018</t>
  </si>
  <si>
    <t>SINAPI</t>
  </si>
  <si>
    <t>LOCACAO CONVENCIONAL DE OBRA, UTILIZANDO GABARITO DE TÁBUAS CORRIDAS PONTALETADAS A CADA 2,00M -  2 UTILIZAÇÕES. AF_10/2018</t>
  </si>
  <si>
    <t>ARMAÇÃO UTILIZANDO AÇO CA-25 DE 6,3 MM - MONTAGEM. AF_12/2015</t>
  </si>
  <si>
    <t>ELETRODUTO DE AÇO GALVANIZADO, CLASSE LEVE, DN 20 MM (3/4), APARENTE, INSTALADO EM TETO - FORNECIMENTO E INSTALAÇÃO. AF_11/2016_P</t>
  </si>
  <si>
    <t>POSTE DECORATIVO PARA JARDIM EM AÇO TUBULAR, H = *2,5* M, SEM LUMINÁRIA - FORNECIMENTO E INSTALAÇÃO. AF_11/2019</t>
  </si>
  <si>
    <t>BDI - ACÓRDÃO Nº 2622/2013 – TCU
EDIFICAÇÃO</t>
  </si>
  <si>
    <t>IMPOSTOS</t>
  </si>
  <si>
    <t>ISS =</t>
  </si>
  <si>
    <t>PIS =</t>
  </si>
  <si>
    <t>COFINS =</t>
  </si>
  <si>
    <t>TOTAL =</t>
  </si>
  <si>
    <t>TIPO DE SERVIÇO</t>
  </si>
  <si>
    <t>OBRAS</t>
  </si>
  <si>
    <t>MATERIAIS</t>
  </si>
  <si>
    <t>ADMINISTRAÇÃO CENTRAL</t>
  </si>
  <si>
    <t>RISCOS</t>
  </si>
  <si>
    <t>SEGUROS E GRANTIAS</t>
  </si>
  <si>
    <t>DESPESAS FINANCEIRAS</t>
  </si>
  <si>
    <t>LUCRO</t>
  </si>
  <si>
    <t>BDI (OBRA OU MATERIAIS/EQUIP.)</t>
  </si>
  <si>
    <t>BDI=(((((1+(C8+C9+C10)/100)*(1+C11/100)*(1+C12/100))/(1-C6/100))-1)*100)</t>
  </si>
  <si>
    <t>BDI (OBRA)</t>
  </si>
  <si>
    <t>BDI (MATERIAIS E EQUIPAMENTOS)</t>
  </si>
  <si>
    <t>ESTACA BROCA DE CONCRETO, DIÂMETRO DE 20CM, ESCAVAÇÃO MANUAL COM TRADO CONCHA, COM ARMADURA DE ARRANQUE. AF_05/2020</t>
  </si>
  <si>
    <t>LÂMPADA FLUORESCENTE ESPIRAL BRANCA 65 W, BASE E27 - FORNECIMENTO E INSTALAÇÃO. AF_02/2020</t>
  </si>
  <si>
    <t>CRPB =</t>
  </si>
  <si>
    <t>74209/1</t>
  </si>
  <si>
    <t>PLACA DE OBRA 4,00 X 2,00 M, EM CHAPA DE ACO GALVANIZADO, INCLUSIVE ARMAÇÃO EM MADEIRA E PONTALETES</t>
  </si>
  <si>
    <t>SINAPI 12/19</t>
  </si>
  <si>
    <t>SINAPI 12/16</t>
  </si>
  <si>
    <t>QUADRO DE DISTRIBUIÇÃO DE ENERGIA EM PVC, DE EMBUTIR, SEM BARRAMENTO, PARA 6 DISJUNTORES - FORNECIMENTO E INSTALAÇÃO. AF_10/2020</t>
  </si>
  <si>
    <t>RELÉ FOTOELÉTRICO PARA COMANDO DE ILUMINAÇÃO EXTERNA 1000 W - FORNECIMENTO E INSTALAÇÃO. AF_08/2020</t>
  </si>
  <si>
    <t>LUMINÁRIAS DE LED</t>
  </si>
  <si>
    <t>LUMINÁRIA DE LED PARA ILUMINAÇÃO PÚBLICA, DE 181 W ATÉ 239 W - FORNECIMENTO E INSTALAÇÃO. AF_08/2020</t>
  </si>
  <si>
    <t>ESCAVAÇÃO HORIZONTAL, INCLUINDO CARGA, DESCARGA E TRANSPORTE EM SOLO DE 1A CATEGORIA COM TRATOR DE ESTEIRAS (100HP/LÂMINA: 2,19M3) E CAMINHÃO BASCULANTE DE 10M3, DMT ATÉ 200M. AF_07/2020</t>
  </si>
  <si>
    <t>ESCAVAÇÃO MANUAL DE VALA COM PROFUNDIDADE MENOR OU IGUAL A 1,30 M. AF_02/2021</t>
  </si>
  <si>
    <t>m3</t>
  </si>
  <si>
    <t>KG</t>
  </si>
  <si>
    <t>COTAÇÃO</t>
  </si>
  <si>
    <t>CONCRETO FCK = 20MPA, TRAÇO 1:2,7:3 (CIMENTO/ AREIA MÉDIA/ BRITA 1)  - PREPARO MECÂNICO COM BETONEIRA 400 L. AF_07/2016 (Fixação de Equipamentos)</t>
  </si>
  <si>
    <t>COMPOSIÇÃO</t>
  </si>
  <si>
    <t xml:space="preserve">MURETA DE ALVENARIA PARA FIXAÇÃO DO QD, CONFORME PROJETO </t>
  </si>
  <si>
    <t xml:space="preserve">COTAÇÃO </t>
  </si>
  <si>
    <t>GANGORRA DUPLA</t>
  </si>
  <si>
    <t>ESCALADA MEIA-LUA</t>
  </si>
  <si>
    <t>ESCORREGADOR 2M</t>
  </si>
  <si>
    <t>ESCAVAÇÃO MANUAL DE VALA COM PROFUNDIDADE MENOR OU IGUAL A 1,30 M. AF_02/2021 (Fixação de Equipamentos)</t>
  </si>
  <si>
    <t>BASE PARA PAVIMENTACAO COM BRITA GRADUADA, INCLUSIVE COMPACTACA</t>
  </si>
  <si>
    <t xml:space="preserve">LASTRO COM MATERIAL GRANULAR (AREIA MÉDIA), APLICADO EM PISOS OU LAJES SOBRE SOLO. AF_07/2019 </t>
  </si>
  <si>
    <t>orçapav</t>
  </si>
  <si>
    <t>Projeto:</t>
  </si>
  <si>
    <t>PAM</t>
  </si>
  <si>
    <t>Experiência:</t>
  </si>
  <si>
    <t>Quantidade 
Edital (50%)</t>
  </si>
  <si>
    <t>ORIGEM</t>
  </si>
  <si>
    <t>MEU CAMPINHO - GLOBAL</t>
  </si>
  <si>
    <t>DER 01/21</t>
  </si>
  <si>
    <t>PINTURA DE PISO COM TINTA ACRÍLICA, APLICAÇÃO MANUAL, 3 DEMÃOS, INCLUSO FUNDO PREPARADOR. AF_05/2021</t>
  </si>
  <si>
    <t>PINTURA DE PISO COM TINTA ACRÍLICA, APLICAÇÃO MANUAL, 2 DEMÃOS, INCLUSO FUNDO PREPARADOR. AF_05/2021</t>
  </si>
  <si>
    <t>Fincadinha de concreto - (9x19x39cm-0,0171m3/m)</t>
  </si>
  <si>
    <t>PALMITAL</t>
  </si>
  <si>
    <t xml:space="preserve">Construção de Quadra de Esportes </t>
  </si>
  <si>
    <t>53</t>
  </si>
  <si>
    <t>1</t>
  </si>
  <si>
    <t xml:space="preserve">ESTRUTURA METÁLICA DE BASQUETE MODELO PÉ DIREITO, COM TABELA, ARO E REDE, FIXADA COM CHAPA METÁLICA E PARAFUSOS </t>
  </si>
  <si>
    <t xml:space="preserve"> TELA DE ALAMBRADO GALVANIZADO, MALHA 8CM FIO 12(2,76mm), FIXADO EM TUBO INDUSTRIAL DE 2,0"(1,50mm) NA VERTICAL, A CADA 2,50 METROS E TUBO INDUSTRIAL DE 2,0", COM PINTURA ELETROSTÁTICA, ARAME 14 BWG PVC PARA AMARRAÇÃO. PORTÃO 2,00X2,10, JÁ INCLUSO MÃO DE OBRA </t>
  </si>
  <si>
    <t>BALANÇA DUPLA</t>
  </si>
  <si>
    <t>CARROCEL</t>
  </si>
  <si>
    <t>BARRA DUAS ALTURAS</t>
  </si>
  <si>
    <t>PISO ECOLÓGICO EMBORRACHADO MONOLÍTICO, DRENANTE E PERMEÁVEL, 40mm, CONFORME ESPECIFICAÇÃO DE PROJETO</t>
  </si>
  <si>
    <t>LIMPEZA FINAL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</si>
</sst>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.00_);_(* \(#,##0.00\);_(* &quot;-&quot;??_);_(@_)"/>
    <numFmt numFmtId="165" formatCode="#,##0.00\ &quot;m2&quot;"/>
    <numFmt numFmtId="166" formatCode="d/m/yy;@"/>
    <numFmt numFmtId="167" formatCode="#,##0_ ;[Red]\-#,##0\ "/>
    <numFmt numFmtId="168" formatCode="&quot;R$&quot;#,##0.00_);\(&quot;R$&quot;#,##0.00\)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b/>
      <sz val="2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8"/>
      <color indexed="12"/>
      <name val="Arial"/>
      <family val="2"/>
    </font>
    <font>
      <b/>
      <sz val="8"/>
      <name val="Times New Roman"/>
      <family val="1"/>
    </font>
    <font>
      <b/>
      <sz val="8"/>
      <color indexed="12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MS Sans Serif"/>
    </font>
    <font>
      <sz val="8"/>
      <name val="Arial"/>
      <family val="2"/>
    </font>
    <font>
      <b/>
      <sz val="14"/>
      <color rgb="FF0000FF"/>
      <name val="Arial"/>
      <family val="2"/>
    </font>
    <font>
      <sz val="14"/>
      <color rgb="FF0000FF"/>
      <name val="Arial"/>
      <family val="2"/>
    </font>
    <font>
      <b/>
      <sz val="10"/>
      <color rgb="FFFF0000"/>
      <name val="MS Sans Serif"/>
    </font>
    <font>
      <sz val="8"/>
      <name val="MS Sans Serif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ashDotDot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ashDotDot">
        <color auto="1"/>
      </bottom>
      <diagonal/>
    </border>
    <border>
      <left/>
      <right/>
      <top style="hair">
        <color indexed="64"/>
      </top>
      <bottom style="dashDotDot">
        <color auto="1"/>
      </bottom>
      <diagonal/>
    </border>
    <border>
      <left/>
      <right style="hair">
        <color indexed="64"/>
      </right>
      <top style="hair">
        <color auto="1"/>
      </top>
      <bottom style="dashDotDot">
        <color auto="1"/>
      </bottom>
      <diagonal/>
    </border>
    <border>
      <left style="hair">
        <color indexed="64"/>
      </left>
      <right style="medium">
        <color indexed="64"/>
      </right>
      <top/>
      <bottom style="dashDotDot">
        <color auto="1"/>
      </bottom>
      <diagonal/>
    </border>
  </borders>
  <cellStyleXfs count="19">
    <xf numFmtId="0" fontId="0" fillId="0" borderId="0"/>
    <xf numFmtId="0" fontId="11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5" fillId="0" borderId="0"/>
    <xf numFmtId="0" fontId="26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448">
    <xf numFmtId="0" fontId="0" fillId="0" borderId="0" xfId="0"/>
    <xf numFmtId="49" fontId="6" fillId="0" borderId="6" xfId="0" applyNumberFormat="1" applyFont="1" applyFill="1" applyBorder="1" applyAlignment="1" applyProtection="1">
      <alignment horizontal="centerContinuous" vertical="center"/>
    </xf>
    <xf numFmtId="0" fontId="4" fillId="0" borderId="0" xfId="0" applyFont="1"/>
    <xf numFmtId="49" fontId="5" fillId="0" borderId="51" xfId="0" applyNumberFormat="1" applyFont="1" applyFill="1" applyBorder="1" applyAlignment="1" applyProtection="1">
      <alignment horizontal="center"/>
    </xf>
    <xf numFmtId="0" fontId="12" fillId="0" borderId="29" xfId="0" applyFont="1" applyFill="1" applyBorder="1" applyAlignment="1" applyProtection="1"/>
    <xf numFmtId="4" fontId="5" fillId="0" borderId="6" xfId="2" applyNumberFormat="1" applyFont="1" applyFill="1" applyBorder="1" applyAlignment="1" applyProtection="1"/>
    <xf numFmtId="49" fontId="5" fillId="0" borderId="6" xfId="2" applyNumberFormat="1" applyFont="1" applyFill="1" applyBorder="1" applyAlignment="1" applyProtection="1"/>
    <xf numFmtId="2" fontId="4" fillId="0" borderId="0" xfId="0" applyNumberFormat="1" applyFont="1"/>
    <xf numFmtId="1" fontId="5" fillId="0" borderId="6" xfId="2" applyNumberFormat="1" applyFont="1" applyFill="1" applyBorder="1" applyAlignment="1" applyProtection="1">
      <alignment horizontal="center"/>
    </xf>
    <xf numFmtId="0" fontId="13" fillId="2" borderId="58" xfId="8" applyFont="1" applyFill="1" applyBorder="1" applyAlignment="1" applyProtection="1">
      <alignment horizontal="center"/>
    </xf>
    <xf numFmtId="1" fontId="13" fillId="2" borderId="59" xfId="8" applyNumberFormat="1" applyFont="1" applyFill="1" applyBorder="1" applyAlignment="1" applyProtection="1">
      <alignment horizontal="center"/>
    </xf>
    <xf numFmtId="0" fontId="14" fillId="2" borderId="60" xfId="8" applyFont="1" applyFill="1" applyBorder="1" applyProtection="1"/>
    <xf numFmtId="0" fontId="13" fillId="2" borderId="60" xfId="8" applyFont="1" applyFill="1" applyBorder="1" applyAlignment="1" applyProtection="1">
      <alignment textRotation="180"/>
    </xf>
    <xf numFmtId="1" fontId="14" fillId="2" borderId="61" xfId="8" applyNumberFormat="1" applyFont="1" applyFill="1" applyBorder="1" applyAlignment="1" applyProtection="1">
      <alignment horizontal="center"/>
    </xf>
    <xf numFmtId="0" fontId="3" fillId="0" borderId="0" xfId="8" applyProtection="1">
      <protection locked="0"/>
    </xf>
    <xf numFmtId="1" fontId="15" fillId="2" borderId="62" xfId="8" applyNumberFormat="1" applyFont="1" applyFill="1" applyBorder="1" applyAlignment="1" applyProtection="1">
      <alignment horizontal="center"/>
    </xf>
    <xf numFmtId="49" fontId="15" fillId="2" borderId="63" xfId="8" applyNumberFormat="1" applyFont="1" applyFill="1" applyBorder="1" applyAlignment="1" applyProtection="1">
      <alignment horizontal="center"/>
    </xf>
    <xf numFmtId="49" fontId="15" fillId="2" borderId="36" xfId="8" applyNumberFormat="1" applyFont="1" applyFill="1" applyBorder="1" applyAlignment="1" applyProtection="1">
      <alignment horizontal="left"/>
    </xf>
    <xf numFmtId="0" fontId="16" fillId="2" borderId="28" xfId="8" applyFont="1" applyFill="1" applyBorder="1" applyProtection="1"/>
    <xf numFmtId="0" fontId="15" fillId="2" borderId="36" xfId="8" applyFont="1" applyFill="1" applyBorder="1" applyAlignment="1" applyProtection="1">
      <alignment horizontal="center"/>
    </xf>
    <xf numFmtId="0" fontId="15" fillId="2" borderId="22" xfId="8" applyFont="1" applyFill="1" applyBorder="1" applyAlignment="1" applyProtection="1">
      <alignment horizontal="center"/>
    </xf>
    <xf numFmtId="1" fontId="15" fillId="2" borderId="28" xfId="8" applyNumberFormat="1" applyFont="1" applyFill="1" applyBorder="1" applyAlignment="1" applyProtection="1">
      <alignment horizontal="center"/>
    </xf>
    <xf numFmtId="49" fontId="15" fillId="2" borderId="36" xfId="8" applyNumberFormat="1" applyFont="1" applyFill="1" applyBorder="1" applyAlignment="1" applyProtection="1">
      <alignment horizontal="center"/>
    </xf>
    <xf numFmtId="0" fontId="15" fillId="2" borderId="28" xfId="8" applyFont="1" applyFill="1" applyBorder="1" applyAlignment="1" applyProtection="1">
      <alignment horizontal="center"/>
    </xf>
    <xf numFmtId="0" fontId="15" fillId="2" borderId="20" xfId="8" applyFont="1" applyFill="1" applyBorder="1" applyAlignment="1" applyProtection="1">
      <alignment horizontal="center"/>
    </xf>
    <xf numFmtId="0" fontId="13" fillId="2" borderId="64" xfId="8" applyFont="1" applyFill="1" applyBorder="1" applyAlignment="1" applyProtection="1">
      <alignment horizontal="center"/>
    </xf>
    <xf numFmtId="1" fontId="13" fillId="2" borderId="65" xfId="8" applyNumberFormat="1" applyFont="1" applyFill="1" applyBorder="1" applyAlignment="1" applyProtection="1">
      <alignment horizontal="center"/>
    </xf>
    <xf numFmtId="0" fontId="14" fillId="2" borderId="66" xfId="8" applyFont="1" applyFill="1" applyBorder="1" applyProtection="1"/>
    <xf numFmtId="0" fontId="13" fillId="2" borderId="66" xfId="8" applyFont="1" applyFill="1" applyBorder="1" applyAlignment="1" applyProtection="1">
      <alignment textRotation="180"/>
    </xf>
    <xf numFmtId="1" fontId="15" fillId="2" borderId="67" xfId="8" applyNumberFormat="1" applyFont="1" applyFill="1" applyBorder="1" applyAlignment="1" applyProtection="1">
      <alignment horizontal="center"/>
    </xf>
    <xf numFmtId="2" fontId="9" fillId="5" borderId="69" xfId="8" applyNumberFormat="1" applyFont="1" applyFill="1" applyBorder="1" applyAlignment="1" applyProtection="1">
      <alignment horizontal="left"/>
      <protection locked="0"/>
    </xf>
    <xf numFmtId="0" fontId="9" fillId="5" borderId="19" xfId="8" applyFont="1" applyFill="1" applyBorder="1" applyAlignment="1" applyProtection="1">
      <alignment horizontal="left"/>
      <protection locked="0"/>
    </xf>
    <xf numFmtId="1" fontId="9" fillId="5" borderId="20" xfId="8" applyNumberFormat="1" applyFont="1" applyFill="1" applyBorder="1" applyAlignment="1" applyProtection="1">
      <alignment horizontal="center"/>
      <protection locked="0"/>
    </xf>
    <xf numFmtId="4" fontId="5" fillId="5" borderId="72" xfId="8" applyNumberFormat="1" applyFont="1" applyFill="1" applyBorder="1" applyAlignment="1" applyProtection="1">
      <alignment horizontal="center"/>
      <protection locked="0"/>
    </xf>
    <xf numFmtId="10" fontId="5" fillId="0" borderId="73" xfId="9" applyNumberFormat="1" applyFont="1" applyFill="1" applyBorder="1" applyAlignment="1" applyProtection="1">
      <alignment horizontal="center"/>
    </xf>
    <xf numFmtId="49" fontId="9" fillId="5" borderId="75" xfId="8" applyNumberFormat="1" applyFont="1" applyFill="1" applyBorder="1" applyProtection="1">
      <protection locked="0"/>
    </xf>
    <xf numFmtId="0" fontId="9" fillId="5" borderId="4" xfId="8" applyFont="1" applyFill="1" applyBorder="1" applyProtection="1">
      <protection locked="0"/>
    </xf>
    <xf numFmtId="0" fontId="9" fillId="5" borderId="4" xfId="8" applyFont="1" applyFill="1" applyBorder="1" applyAlignment="1" applyProtection="1">
      <alignment horizontal="left"/>
      <protection locked="0"/>
    </xf>
    <xf numFmtId="1" fontId="9" fillId="5" borderId="77" xfId="8" applyNumberFormat="1" applyFont="1" applyFill="1" applyBorder="1" applyAlignment="1" applyProtection="1">
      <alignment horizontal="center"/>
      <protection locked="0"/>
    </xf>
    <xf numFmtId="1" fontId="5" fillId="5" borderId="77" xfId="8" applyNumberFormat="1" applyFont="1" applyFill="1" applyBorder="1" applyAlignment="1" applyProtection="1">
      <alignment horizontal="center"/>
      <protection locked="0"/>
    </xf>
    <xf numFmtId="4" fontId="5" fillId="5" borderId="81" xfId="8" applyNumberFormat="1" applyFont="1" applyFill="1" applyBorder="1" applyAlignment="1" applyProtection="1">
      <alignment horizontal="center"/>
      <protection locked="0"/>
    </xf>
    <xf numFmtId="10" fontId="5" fillId="0" borderId="82" xfId="9" applyNumberFormat="1" applyFont="1" applyFill="1" applyBorder="1" applyAlignment="1" applyProtection="1">
      <alignment horizontal="center"/>
    </xf>
    <xf numFmtId="10" fontId="4" fillId="0" borderId="86" xfId="9" applyNumberFormat="1" applyFont="1" applyFill="1" applyBorder="1" applyProtection="1"/>
    <xf numFmtId="0" fontId="9" fillId="4" borderId="42" xfId="8" applyFont="1" applyFill="1" applyBorder="1" applyAlignment="1" applyProtection="1">
      <alignment horizontal="center"/>
      <protection locked="0"/>
    </xf>
    <xf numFmtId="1" fontId="9" fillId="7" borderId="61" xfId="8" applyNumberFormat="1" applyFont="1" applyFill="1" applyBorder="1" applyAlignment="1" applyProtection="1">
      <alignment horizontal="center"/>
      <protection locked="0"/>
    </xf>
    <xf numFmtId="0" fontId="3" fillId="0" borderId="0" xfId="8" applyAlignment="1" applyProtection="1">
      <alignment horizontal="center"/>
      <protection locked="0"/>
    </xf>
    <xf numFmtId="40" fontId="4" fillId="2" borderId="106" xfId="8" applyNumberFormat="1" applyFont="1" applyFill="1" applyBorder="1" applyProtection="1">
      <protection locked="0"/>
    </xf>
    <xf numFmtId="10" fontId="4" fillId="2" borderId="35" xfId="9" applyNumberFormat="1" applyFont="1" applyFill="1" applyBorder="1" applyProtection="1"/>
    <xf numFmtId="40" fontId="3" fillId="0" borderId="0" xfId="8" applyNumberFormat="1" applyProtection="1">
      <protection locked="0"/>
    </xf>
    <xf numFmtId="40" fontId="4" fillId="2" borderId="19" xfId="8" applyNumberFormat="1" applyFont="1" applyFill="1" applyBorder="1" applyProtection="1">
      <protection locked="0"/>
    </xf>
    <xf numFmtId="9" fontId="4" fillId="2" borderId="107" xfId="9" applyFont="1" applyFill="1" applyBorder="1" applyProtection="1"/>
    <xf numFmtId="40" fontId="4" fillId="2" borderId="108" xfId="8" applyNumberFormat="1" applyFont="1" applyFill="1" applyBorder="1" applyProtection="1">
      <protection locked="0"/>
    </xf>
    <xf numFmtId="10" fontId="4" fillId="2" borderId="31" xfId="9" applyNumberFormat="1" applyFont="1" applyFill="1" applyBorder="1" applyProtection="1"/>
    <xf numFmtId="9" fontId="4" fillId="2" borderId="110" xfId="9" applyFont="1" applyFill="1" applyBorder="1" applyProtection="1"/>
    <xf numFmtId="40" fontId="20" fillId="2" borderId="112" xfId="8" applyNumberFormat="1" applyFont="1" applyFill="1" applyBorder="1" applyProtection="1">
      <protection locked="0"/>
    </xf>
    <xf numFmtId="10" fontId="20" fillId="2" borderId="114" xfId="9" applyNumberFormat="1" applyFont="1" applyFill="1" applyBorder="1" applyProtection="1"/>
    <xf numFmtId="10" fontId="20" fillId="2" borderId="116" xfId="9" applyNumberFormat="1" applyFont="1" applyFill="1" applyBorder="1" applyProtection="1"/>
    <xf numFmtId="10" fontId="20" fillId="2" borderId="117" xfId="9" applyNumberFormat="1" applyFont="1" applyFill="1" applyBorder="1" applyProtection="1">
      <protection locked="0"/>
    </xf>
    <xf numFmtId="10" fontId="20" fillId="2" borderId="118" xfId="9" applyNumberFormat="1" applyFont="1" applyFill="1" applyBorder="1" applyProtection="1"/>
    <xf numFmtId="10" fontId="20" fillId="2" borderId="119" xfId="9" applyNumberFormat="1" applyFont="1" applyFill="1" applyBorder="1" applyProtection="1"/>
    <xf numFmtId="10" fontId="20" fillId="2" borderId="103" xfId="9" applyNumberFormat="1" applyFont="1" applyFill="1" applyBorder="1" applyProtection="1"/>
    <xf numFmtId="10" fontId="20" fillId="2" borderId="120" xfId="9" applyNumberFormat="1" applyFont="1" applyFill="1" applyBorder="1" applyProtection="1">
      <protection locked="0"/>
    </xf>
    <xf numFmtId="10" fontId="20" fillId="2" borderId="0" xfId="9" applyNumberFormat="1" applyFont="1" applyFill="1" applyBorder="1" applyProtection="1"/>
    <xf numFmtId="10" fontId="22" fillId="5" borderId="122" xfId="9" applyNumberFormat="1" applyFont="1" applyFill="1" applyBorder="1" applyAlignment="1" applyProtection="1">
      <alignment horizontal="center"/>
    </xf>
    <xf numFmtId="0" fontId="9" fillId="5" borderId="44" xfId="8" applyFont="1" applyFill="1" applyBorder="1" applyAlignment="1" applyProtection="1">
      <alignment horizontal="left" vertical="top"/>
      <protection locked="0"/>
    </xf>
    <xf numFmtId="0" fontId="9" fillId="5" borderId="1" xfId="8" applyFont="1" applyFill="1" applyBorder="1" applyProtection="1">
      <protection locked="0"/>
    </xf>
    <xf numFmtId="0" fontId="9" fillId="5" borderId="123" xfId="8" applyFont="1" applyFill="1" applyBorder="1" applyProtection="1">
      <protection locked="0"/>
    </xf>
    <xf numFmtId="0" fontId="9" fillId="5" borderId="1" xfId="8" applyFont="1" applyFill="1" applyBorder="1" applyAlignment="1" applyProtection="1">
      <alignment horizontal="left" vertical="top"/>
      <protection locked="0"/>
    </xf>
    <xf numFmtId="0" fontId="9" fillId="5" borderId="1" xfId="8" applyFont="1" applyFill="1" applyBorder="1" applyAlignment="1" applyProtection="1">
      <alignment horizontal="centerContinuous" vertical="center"/>
      <protection locked="0"/>
    </xf>
    <xf numFmtId="0" fontId="9" fillId="5" borderId="2" xfId="8" applyFont="1" applyFill="1" applyBorder="1" applyAlignment="1" applyProtection="1">
      <alignment horizontal="centerContinuous" vertical="center"/>
      <protection locked="0"/>
    </xf>
    <xf numFmtId="0" fontId="3" fillId="5" borderId="4" xfId="8" applyFill="1" applyBorder="1" applyProtection="1">
      <protection locked="0"/>
    </xf>
    <xf numFmtId="0" fontId="3" fillId="5" borderId="124" xfId="8" applyFill="1" applyBorder="1" applyProtection="1">
      <protection locked="0"/>
    </xf>
    <xf numFmtId="14" fontId="9" fillId="5" borderId="4" xfId="8" applyNumberFormat="1" applyFont="1" applyFill="1" applyBorder="1" applyAlignment="1" applyProtection="1">
      <alignment horizontal="center" vertical="center"/>
      <protection locked="0"/>
    </xf>
    <xf numFmtId="0" fontId="3" fillId="0" borderId="0" xfId="10" applyFont="1" applyProtection="1">
      <protection locked="0"/>
    </xf>
    <xf numFmtId="4" fontId="9" fillId="8" borderId="8" xfId="2" applyNumberFormat="1" applyFont="1" applyFill="1" applyBorder="1" applyAlignment="1" applyProtection="1">
      <alignment vertical="center"/>
      <protection locked="0"/>
    </xf>
    <xf numFmtId="10" fontId="9" fillId="0" borderId="8" xfId="11" applyNumberFormat="1" applyFont="1" applyFill="1" applyBorder="1" applyAlignment="1" applyProtection="1">
      <alignment vertical="center"/>
    </xf>
    <xf numFmtId="0" fontId="6" fillId="0" borderId="41" xfId="0" applyNumberFormat="1" applyFont="1" applyFill="1" applyBorder="1" applyAlignment="1" applyProtection="1">
      <alignment horizontal="centerContinuous" vertical="center"/>
    </xf>
    <xf numFmtId="2" fontId="18" fillId="0" borderId="53" xfId="13" applyNumberFormat="1" applyFont="1" applyBorder="1" applyAlignment="1">
      <alignment horizontal="right" vertical="center"/>
    </xf>
    <xf numFmtId="2" fontId="18" fillId="0" borderId="107" xfId="13" applyNumberFormat="1" applyFont="1" applyBorder="1" applyAlignment="1">
      <alignment horizontal="center" vertical="center"/>
    </xf>
    <xf numFmtId="2" fontId="18" fillId="0" borderId="137" xfId="13" applyNumberFormat="1" applyFont="1" applyBorder="1" applyAlignment="1">
      <alignment horizontal="right" vertical="center"/>
    </xf>
    <xf numFmtId="2" fontId="18" fillId="0" borderId="110" xfId="13" applyNumberFormat="1" applyFont="1" applyBorder="1" applyAlignment="1">
      <alignment horizontal="center" vertical="center"/>
    </xf>
    <xf numFmtId="0" fontId="19" fillId="0" borderId="41" xfId="13" applyFont="1" applyBorder="1" applyAlignment="1">
      <alignment horizontal="right" vertical="center"/>
    </xf>
    <xf numFmtId="2" fontId="19" fillId="0" borderId="8" xfId="13" applyNumberFormat="1" applyFont="1" applyBorder="1" applyAlignment="1">
      <alignment horizontal="center" vertical="center"/>
    </xf>
    <xf numFmtId="0" fontId="19" fillId="0" borderId="55" xfId="13" applyFont="1" applyBorder="1" applyAlignment="1">
      <alignment vertical="center"/>
    </xf>
    <xf numFmtId="2" fontId="18" fillId="0" borderId="57" xfId="13" applyNumberFormat="1" applyFont="1" applyBorder="1" applyAlignment="1">
      <alignment horizontal="center" vertical="center"/>
    </xf>
    <xf numFmtId="2" fontId="18" fillId="0" borderId="23" xfId="13" applyNumberFormat="1" applyFont="1" applyBorder="1" applyAlignment="1">
      <alignment horizontal="center" vertical="center"/>
    </xf>
    <xf numFmtId="2" fontId="18" fillId="9" borderId="50" xfId="13" applyNumberFormat="1" applyFont="1" applyFill="1" applyBorder="1" applyAlignment="1" applyProtection="1">
      <alignment horizontal="center" vertical="center"/>
      <protection locked="0"/>
    </xf>
    <xf numFmtId="2" fontId="18" fillId="9" borderId="23" xfId="13" applyNumberFormat="1" applyFont="1" applyFill="1" applyBorder="1" applyAlignment="1" applyProtection="1">
      <alignment horizontal="center" vertical="center"/>
      <protection locked="0"/>
    </xf>
    <xf numFmtId="0" fontId="19" fillId="0" borderId="53" xfId="13" applyFont="1" applyBorder="1" applyAlignment="1">
      <alignment vertical="center"/>
    </xf>
    <xf numFmtId="2" fontId="18" fillId="9" borderId="52" xfId="13" applyNumberFormat="1" applyFont="1" applyFill="1" applyBorder="1" applyAlignment="1" applyProtection="1">
      <alignment horizontal="center" vertical="center"/>
      <protection locked="0"/>
    </xf>
    <xf numFmtId="2" fontId="18" fillId="9" borderId="107" xfId="13" applyNumberFormat="1" applyFont="1" applyFill="1" applyBorder="1" applyAlignment="1" applyProtection="1">
      <alignment horizontal="center" vertical="center"/>
      <protection locked="0"/>
    </xf>
    <xf numFmtId="0" fontId="19" fillId="0" borderId="128" xfId="13" applyFont="1" applyBorder="1" applyAlignment="1">
      <alignment vertical="center"/>
    </xf>
    <xf numFmtId="2" fontId="18" fillId="9" borderId="24" xfId="13" applyNumberFormat="1" applyFont="1" applyFill="1" applyBorder="1" applyAlignment="1" applyProtection="1">
      <alignment horizontal="center" vertical="center"/>
      <protection locked="0"/>
    </xf>
    <xf numFmtId="2" fontId="18" fillId="9" borderId="138" xfId="13" applyNumberFormat="1" applyFont="1" applyFill="1" applyBorder="1" applyAlignment="1" applyProtection="1">
      <alignment horizontal="center" vertical="center"/>
      <protection locked="0"/>
    </xf>
    <xf numFmtId="0" fontId="19" fillId="0" borderId="42" xfId="13" applyFont="1" applyBorder="1" applyAlignment="1">
      <alignment vertical="center"/>
    </xf>
    <xf numFmtId="2" fontId="19" fillId="0" borderId="7" xfId="13" applyNumberFormat="1" applyFont="1" applyBorder="1" applyAlignment="1">
      <alignment horizontal="center" vertical="center"/>
    </xf>
    <xf numFmtId="0" fontId="27" fillId="0" borderId="51" xfId="13" applyFont="1" applyBorder="1" applyAlignment="1">
      <alignment vertical="center"/>
    </xf>
    <xf numFmtId="10" fontId="27" fillId="0" borderId="41" xfId="13" applyNumberFormat="1" applyFont="1" applyBorder="1" applyAlignment="1">
      <alignment horizontal="centerContinuous" vertical="center"/>
    </xf>
    <xf numFmtId="9" fontId="27" fillId="0" borderId="8" xfId="13" applyNumberFormat="1" applyFont="1" applyBorder="1" applyAlignment="1">
      <alignment horizontal="centerContinuous" vertical="center"/>
    </xf>
    <xf numFmtId="0" fontId="28" fillId="0" borderId="0" xfId="13" applyFont="1" applyAlignment="1">
      <alignment vertical="center"/>
    </xf>
    <xf numFmtId="0" fontId="29" fillId="0" borderId="0" xfId="13" applyFont="1" applyProtection="1">
      <protection locked="0"/>
    </xf>
    <xf numFmtId="0" fontId="25" fillId="0" borderId="0" xfId="13" applyProtection="1">
      <protection locked="0"/>
    </xf>
    <xf numFmtId="0" fontId="30" fillId="0" borderId="0" xfId="13" applyFont="1" applyAlignment="1" applyProtection="1">
      <alignment vertical="center"/>
      <protection locked="0"/>
    </xf>
    <xf numFmtId="0" fontId="3" fillId="0" borderId="43" xfId="0" applyFont="1" applyFill="1" applyBorder="1" applyAlignment="1" applyProtection="1">
      <alignment horizontal="left" vertical="center" wrapText="1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3" fillId="0" borderId="50" xfId="0" applyNumberFormat="1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55" xfId="0" applyNumberFormat="1" applyFont="1" applyFill="1" applyBorder="1" applyAlignment="1" applyProtection="1">
      <alignment horizontal="center" vertical="center"/>
    </xf>
    <xf numFmtId="0" fontId="3" fillId="0" borderId="33" xfId="0" applyFont="1" applyFill="1" applyBorder="1" applyAlignment="1" applyProtection="1">
      <alignment horizontal="left" vertical="center" wrapText="1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53" xfId="0" applyNumberFormat="1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 applyProtection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3" fillId="0" borderId="18" xfId="0" applyNumberFormat="1" applyFont="1" applyFill="1" applyBorder="1" applyAlignment="1" applyProtection="1">
      <alignment horizontal="center" vertical="center"/>
    </xf>
    <xf numFmtId="0" fontId="3" fillId="0" borderId="39" xfId="0" applyFont="1" applyFill="1" applyBorder="1" applyAlignment="1" applyProtection="1">
      <alignment horizontal="left" vertical="center" wrapText="1"/>
    </xf>
    <xf numFmtId="49" fontId="3" fillId="0" borderId="28" xfId="0" applyNumberFormat="1" applyFont="1" applyFill="1" applyBorder="1" applyAlignment="1" applyProtection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 applyProtection="1">
      <alignment horizontal="left" vertical="center" wrapText="1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53" xfId="0" applyNumberFormat="1" applyFont="1" applyFill="1" applyBorder="1" applyAlignment="1" applyProtection="1">
      <alignment horizontal="center" vertical="center"/>
      <protection locked="0"/>
    </xf>
    <xf numFmtId="0" fontId="13" fillId="2" borderId="58" xfId="8" applyFont="1" applyFill="1" applyBorder="1" applyAlignment="1">
      <alignment horizontal="center"/>
    </xf>
    <xf numFmtId="1" fontId="13" fillId="2" borderId="59" xfId="8" applyNumberFormat="1" applyFont="1" applyFill="1" applyBorder="1" applyAlignment="1">
      <alignment horizontal="center"/>
    </xf>
    <xf numFmtId="0" fontId="14" fillId="2" borderId="60" xfId="8" applyFont="1" applyFill="1" applyBorder="1"/>
    <xf numFmtId="0" fontId="13" fillId="2" borderId="60" xfId="8" applyFont="1" applyFill="1" applyBorder="1" applyAlignment="1">
      <alignment textRotation="180"/>
    </xf>
    <xf numFmtId="1" fontId="14" fillId="2" borderId="61" xfId="8" applyNumberFormat="1" applyFont="1" applyFill="1" applyBorder="1" applyAlignment="1">
      <alignment horizontal="center"/>
    </xf>
    <xf numFmtId="1" fontId="15" fillId="2" borderId="62" xfId="8" applyNumberFormat="1" applyFont="1" applyFill="1" applyBorder="1" applyAlignment="1">
      <alignment horizontal="center"/>
    </xf>
    <xf numFmtId="49" fontId="15" fillId="2" borderId="63" xfId="8" applyNumberFormat="1" applyFont="1" applyFill="1" applyBorder="1" applyAlignment="1">
      <alignment horizontal="center"/>
    </xf>
    <xf numFmtId="49" fontId="15" fillId="2" borderId="36" xfId="8" applyNumberFormat="1" applyFont="1" applyFill="1" applyBorder="1" applyAlignment="1">
      <alignment horizontal="left"/>
    </xf>
    <xf numFmtId="0" fontId="16" fillId="2" borderId="28" xfId="8" applyFont="1" applyFill="1" applyBorder="1"/>
    <xf numFmtId="0" fontId="15" fillId="2" borderId="36" xfId="8" applyFont="1" applyFill="1" applyBorder="1" applyAlignment="1">
      <alignment horizontal="center"/>
    </xf>
    <xf numFmtId="0" fontId="15" fillId="2" borderId="22" xfId="8" applyFont="1" applyFill="1" applyBorder="1" applyAlignment="1">
      <alignment horizontal="center"/>
    </xf>
    <xf numFmtId="1" fontId="15" fillId="2" borderId="28" xfId="8" applyNumberFormat="1" applyFont="1" applyFill="1" applyBorder="1" applyAlignment="1">
      <alignment horizontal="center"/>
    </xf>
    <xf numFmtId="49" fontId="15" fillId="2" borderId="36" xfId="8" applyNumberFormat="1" applyFont="1" applyFill="1" applyBorder="1" applyAlignment="1">
      <alignment horizontal="center"/>
    </xf>
    <xf numFmtId="0" fontId="15" fillId="2" borderId="28" xfId="8" applyFont="1" applyFill="1" applyBorder="1" applyAlignment="1">
      <alignment horizontal="center"/>
    </xf>
    <xf numFmtId="0" fontId="15" fillId="2" borderId="20" xfId="8" applyFont="1" applyFill="1" applyBorder="1" applyAlignment="1">
      <alignment horizontal="center"/>
    </xf>
    <xf numFmtId="0" fontId="13" fillId="2" borderId="64" xfId="8" applyFont="1" applyFill="1" applyBorder="1" applyAlignment="1">
      <alignment horizontal="center"/>
    </xf>
    <xf numFmtId="1" fontId="13" fillId="2" borderId="65" xfId="8" applyNumberFormat="1" applyFont="1" applyFill="1" applyBorder="1" applyAlignment="1">
      <alignment horizontal="center"/>
    </xf>
    <xf numFmtId="0" fontId="14" fillId="2" borderId="66" xfId="8" applyFont="1" applyFill="1" applyBorder="1"/>
    <xf numFmtId="0" fontId="13" fillId="2" borderId="66" xfId="8" applyFont="1" applyFill="1" applyBorder="1" applyAlignment="1">
      <alignment textRotation="180"/>
    </xf>
    <xf numFmtId="1" fontId="15" fillId="2" borderId="67" xfId="8" applyNumberFormat="1" applyFont="1" applyFill="1" applyBorder="1" applyAlignment="1">
      <alignment horizontal="center"/>
    </xf>
    <xf numFmtId="0" fontId="3" fillId="0" borderId="0" xfId="8"/>
    <xf numFmtId="0" fontId="6" fillId="2" borderId="18" xfId="8" applyFont="1" applyFill="1" applyBorder="1" applyAlignment="1">
      <alignment horizontal="center" wrapText="1"/>
    </xf>
    <xf numFmtId="0" fontId="3" fillId="2" borderId="10" xfId="8" quotePrefix="1" applyFill="1" applyBorder="1" applyAlignment="1">
      <alignment horizontal="left" vertical="center" indent="3"/>
    </xf>
    <xf numFmtId="0" fontId="6" fillId="2" borderId="10" xfId="8" applyFont="1" applyFill="1" applyBorder="1" applyAlignment="1">
      <alignment horizontal="centerContinuous"/>
    </xf>
    <xf numFmtId="0" fontId="3" fillId="2" borderId="10" xfId="8" quotePrefix="1" applyFill="1" applyBorder="1" applyAlignment="1">
      <alignment horizontal="left"/>
    </xf>
    <xf numFmtId="0" fontId="17" fillId="2" borderId="1" xfId="8" applyFont="1" applyFill="1" applyBorder="1" applyAlignment="1">
      <alignment vertical="center"/>
    </xf>
    <xf numFmtId="0" fontId="3" fillId="2" borderId="1" xfId="8" applyFill="1" applyBorder="1"/>
    <xf numFmtId="0" fontId="3" fillId="2" borderId="10" xfId="8" applyFill="1" applyBorder="1"/>
    <xf numFmtId="0" fontId="3" fillId="2" borderId="2" xfId="8" applyFill="1" applyBorder="1"/>
    <xf numFmtId="0" fontId="9" fillId="2" borderId="68" xfId="8" applyFont="1" applyFill="1" applyBorder="1" applyAlignment="1">
      <alignment horizontal="left"/>
    </xf>
    <xf numFmtId="0" fontId="9" fillId="0" borderId="70" xfId="8" applyFont="1" applyBorder="1" applyAlignment="1">
      <alignment horizontal="left"/>
    </xf>
    <xf numFmtId="0" fontId="5" fillId="0" borderId="70" xfId="8" applyFont="1" applyBorder="1" applyAlignment="1">
      <alignment horizontal="centerContinuous"/>
    </xf>
    <xf numFmtId="49" fontId="5" fillId="0" borderId="20" xfId="8" applyNumberFormat="1" applyFont="1" applyBorder="1" applyAlignment="1">
      <alignment horizontal="centerContinuous"/>
    </xf>
    <xf numFmtId="49" fontId="5" fillId="0" borderId="71" xfId="8" applyNumberFormat="1" applyFont="1" applyBorder="1" applyAlignment="1">
      <alignment horizontal="centerContinuous"/>
    </xf>
    <xf numFmtId="0" fontId="5" fillId="2" borderId="33" xfId="8" applyFont="1" applyFill="1" applyBorder="1" applyAlignment="1">
      <alignment horizontal="centerContinuous"/>
    </xf>
    <xf numFmtId="0" fontId="5" fillId="2" borderId="19" xfId="8" applyFont="1" applyFill="1" applyBorder="1" applyAlignment="1">
      <alignment horizontal="centerContinuous"/>
    </xf>
    <xf numFmtId="0" fontId="9" fillId="2" borderId="74" xfId="8" applyFont="1" applyFill="1" applyBorder="1" applyAlignment="1">
      <alignment horizontal="left"/>
    </xf>
    <xf numFmtId="0" fontId="9" fillId="0" borderId="76" xfId="8" applyFont="1" applyBorder="1" applyAlignment="1">
      <alignment horizontal="left"/>
    </xf>
    <xf numFmtId="0" fontId="5" fillId="0" borderId="76" xfId="8" applyFont="1" applyBorder="1" applyAlignment="1">
      <alignment horizontal="center"/>
    </xf>
    <xf numFmtId="14" fontId="5" fillId="0" borderId="77" xfId="8" applyNumberFormat="1" applyFont="1" applyBorder="1" applyAlignment="1" applyProtection="1">
      <alignment horizontal="center"/>
      <protection locked="0"/>
    </xf>
    <xf numFmtId="14" fontId="5" fillId="0" borderId="78" xfId="8" applyNumberFormat="1" applyFont="1" applyBorder="1" applyAlignment="1">
      <alignment horizontal="center"/>
    </xf>
    <xf numFmtId="0" fontId="5" fillId="2" borderId="79" xfId="8" applyFont="1" applyFill="1" applyBorder="1" applyAlignment="1">
      <alignment horizontal="centerContinuous"/>
    </xf>
    <xf numFmtId="0" fontId="5" fillId="2" borderId="80" xfId="8" applyFont="1" applyFill="1" applyBorder="1" applyAlignment="1">
      <alignment horizontal="centerContinuous"/>
    </xf>
    <xf numFmtId="0" fontId="5" fillId="2" borderId="4" xfId="8" applyFont="1" applyFill="1" applyBorder="1" applyAlignment="1">
      <alignment horizontal="centerContinuous"/>
    </xf>
    <xf numFmtId="0" fontId="9" fillId="2" borderId="83" xfId="8" applyFont="1" applyFill="1" applyBorder="1" applyAlignment="1">
      <alignment horizontal="left"/>
    </xf>
    <xf numFmtId="165" fontId="9" fillId="6" borderId="84" xfId="8" applyNumberFormat="1" applyFont="1" applyFill="1" applyBorder="1" applyAlignment="1">
      <alignment horizontal="left" indent="1"/>
    </xf>
    <xf numFmtId="0" fontId="18" fillId="2" borderId="40" xfId="8" applyFont="1" applyFill="1" applyBorder="1" applyAlignment="1">
      <alignment horizontal="center"/>
    </xf>
    <xf numFmtId="0" fontId="19" fillId="2" borderId="11" xfId="8" applyFont="1" applyFill="1" applyBorder="1" applyAlignment="1">
      <alignment horizontal="centerContinuous"/>
    </xf>
    <xf numFmtId="0" fontId="18" fillId="2" borderId="1" xfId="8" applyFont="1" applyFill="1" applyBorder="1" applyAlignment="1">
      <alignment horizontal="centerContinuous"/>
    </xf>
    <xf numFmtId="0" fontId="5" fillId="2" borderId="40" xfId="8" applyFont="1" applyFill="1" applyBorder="1" applyAlignment="1">
      <alignment horizontal="centerContinuous"/>
    </xf>
    <xf numFmtId="0" fontId="5" fillId="2" borderId="10" xfId="8" applyFont="1" applyFill="1" applyBorder="1" applyAlignment="1">
      <alignment horizontal="centerContinuous"/>
    </xf>
    <xf numFmtId="40" fontId="20" fillId="2" borderId="85" xfId="8" applyNumberFormat="1" applyFont="1" applyFill="1" applyBorder="1"/>
    <xf numFmtId="0" fontId="14" fillId="2" borderId="56" xfId="8" applyFont="1" applyFill="1" applyBorder="1" applyAlignment="1">
      <alignment horizontal="center"/>
    </xf>
    <xf numFmtId="0" fontId="14" fillId="2" borderId="43" xfId="8" applyFont="1" applyFill="1" applyBorder="1" applyAlignment="1">
      <alignment horizontal="left"/>
    </xf>
    <xf numFmtId="0" fontId="14" fillId="2" borderId="54" xfId="8" applyFont="1" applyFill="1" applyBorder="1" applyAlignment="1">
      <alignment horizontal="centerContinuous"/>
    </xf>
    <xf numFmtId="0" fontId="13" fillId="2" borderId="28" xfId="8" applyFont="1" applyFill="1" applyBorder="1" applyAlignment="1">
      <alignment horizontal="center"/>
    </xf>
    <xf numFmtId="0" fontId="14" fillId="2" borderId="33" xfId="8" applyFont="1" applyFill="1" applyBorder="1" applyAlignment="1">
      <alignment horizontal="centerContinuous"/>
    </xf>
    <xf numFmtId="0" fontId="14" fillId="2" borderId="19" xfId="8" applyFont="1" applyFill="1" applyBorder="1" applyAlignment="1">
      <alignment horizontal="centerContinuous"/>
    </xf>
    <xf numFmtId="0" fontId="14" fillId="2" borderId="20" xfId="8" applyFont="1" applyFill="1" applyBorder="1" applyAlignment="1">
      <alignment horizontal="centerContinuous"/>
    </xf>
    <xf numFmtId="0" fontId="14" fillId="2" borderId="36" xfId="8" applyFont="1" applyFill="1" applyBorder="1" applyAlignment="1">
      <alignment horizontal="centerContinuous"/>
    </xf>
    <xf numFmtId="0" fontId="14" fillId="2" borderId="87" xfId="8" applyFont="1" applyFill="1" applyBorder="1" applyAlignment="1">
      <alignment horizontal="centerContinuous"/>
    </xf>
    <xf numFmtId="0" fontId="14" fillId="2" borderId="54" xfId="8" applyFont="1" applyFill="1" applyBorder="1" applyAlignment="1">
      <alignment horizontal="center"/>
    </xf>
    <xf numFmtId="0" fontId="14" fillId="2" borderId="88" xfId="8" applyFont="1" applyFill="1" applyBorder="1" applyAlignment="1">
      <alignment horizontal="center"/>
    </xf>
    <xf numFmtId="0" fontId="14" fillId="2" borderId="34" xfId="8" applyFont="1" applyFill="1" applyBorder="1" applyAlignment="1">
      <alignment horizontal="center"/>
    </xf>
    <xf numFmtId="0" fontId="14" fillId="2" borderId="58" xfId="8" applyFont="1" applyFill="1" applyBorder="1" applyAlignment="1">
      <alignment horizontal="center"/>
    </xf>
    <xf numFmtId="0" fontId="14" fillId="2" borderId="89" xfId="8" applyFont="1" applyFill="1" applyBorder="1"/>
    <xf numFmtId="0" fontId="14" fillId="2" borderId="61" xfId="8" applyFont="1" applyFill="1" applyBorder="1" applyAlignment="1">
      <alignment horizontal="center"/>
    </xf>
    <xf numFmtId="0" fontId="14" fillId="2" borderId="90" xfId="8" applyFont="1" applyFill="1" applyBorder="1" applyAlignment="1">
      <alignment horizontal="center"/>
    </xf>
    <xf numFmtId="0" fontId="14" fillId="2" borderId="89" xfId="8" applyFont="1" applyFill="1" applyBorder="1" applyAlignment="1">
      <alignment horizontal="center"/>
    </xf>
    <xf numFmtId="0" fontId="14" fillId="2" borderId="91" xfId="8" applyFont="1" applyFill="1" applyBorder="1" applyAlignment="1">
      <alignment horizontal="center"/>
    </xf>
    <xf numFmtId="0" fontId="14" fillId="2" borderId="92" xfId="8" applyFont="1" applyFill="1" applyBorder="1" applyAlignment="1">
      <alignment horizontal="center"/>
    </xf>
    <xf numFmtId="166" fontId="14" fillId="2" borderId="61" xfId="8" applyNumberFormat="1" applyFont="1" applyFill="1" applyBorder="1" applyAlignment="1">
      <alignment horizontal="center"/>
    </xf>
    <xf numFmtId="166" fontId="14" fillId="2" borderId="90" xfId="8" applyNumberFormat="1" applyFont="1" applyFill="1" applyBorder="1" applyAlignment="1">
      <alignment horizontal="center"/>
    </xf>
    <xf numFmtId="166" fontId="14" fillId="2" borderId="89" xfId="8" applyNumberFormat="1" applyFont="1" applyFill="1" applyBorder="1" applyAlignment="1">
      <alignment horizontal="center"/>
    </xf>
    <xf numFmtId="0" fontId="4" fillId="0" borderId="0" xfId="8" applyFont="1"/>
    <xf numFmtId="49" fontId="15" fillId="2" borderId="62" xfId="8" applyNumberFormat="1" applyFont="1" applyFill="1" applyBorder="1" applyAlignment="1">
      <alignment horizontal="center"/>
    </xf>
    <xf numFmtId="49" fontId="15" fillId="2" borderId="21" xfId="8" applyNumberFormat="1" applyFont="1" applyFill="1" applyBorder="1" applyAlignment="1">
      <alignment horizontal="left"/>
    </xf>
    <xf numFmtId="0" fontId="15" fillId="2" borderId="93" xfId="8" applyFont="1" applyFill="1" applyBorder="1" applyAlignment="1">
      <alignment horizontal="center"/>
    </xf>
    <xf numFmtId="0" fontId="15" fillId="2" borderId="38" xfId="8" applyFont="1" applyFill="1" applyBorder="1" applyAlignment="1">
      <alignment horizontal="center"/>
    </xf>
    <xf numFmtId="40" fontId="21" fillId="5" borderId="94" xfId="8" applyNumberFormat="1" applyFont="1" applyFill="1" applyBorder="1" applyAlignment="1">
      <alignment horizontal="right"/>
    </xf>
    <xf numFmtId="2" fontId="15" fillId="2" borderId="31" xfId="8" applyNumberFormat="1" applyFont="1" applyFill="1" applyBorder="1"/>
    <xf numFmtId="49" fontId="15" fillId="2" borderId="50" xfId="8" applyNumberFormat="1" applyFont="1" applyFill="1" applyBorder="1" applyAlignment="1">
      <alignment horizontal="center"/>
    </xf>
    <xf numFmtId="0" fontId="15" fillId="2" borderId="52" xfId="8" applyFont="1" applyFill="1" applyBorder="1" applyAlignment="1">
      <alignment horizontal="center"/>
    </xf>
    <xf numFmtId="0" fontId="15" fillId="2" borderId="21" xfId="8" applyFont="1" applyFill="1" applyBorder="1"/>
    <xf numFmtId="40" fontId="15" fillId="3" borderId="22" xfId="8" applyNumberFormat="1" applyFont="1" applyFill="1" applyBorder="1" applyAlignment="1">
      <alignment horizontal="right"/>
    </xf>
    <xf numFmtId="0" fontId="3" fillId="2" borderId="95" xfId="8" applyFill="1" applyBorder="1"/>
    <xf numFmtId="0" fontId="3" fillId="2" borderId="96" xfId="8" applyFill="1" applyBorder="1"/>
    <xf numFmtId="0" fontId="4" fillId="2" borderId="96" xfId="8" applyFont="1" applyFill="1" applyBorder="1"/>
    <xf numFmtId="40" fontId="4" fillId="2" borderId="96" xfId="8" applyNumberFormat="1" applyFont="1" applyFill="1" applyBorder="1"/>
    <xf numFmtId="0" fontId="4" fillId="2" borderId="97" xfId="8" applyFont="1" applyFill="1" applyBorder="1"/>
    <xf numFmtId="0" fontId="3" fillId="2" borderId="98" xfId="8" applyFill="1" applyBorder="1"/>
    <xf numFmtId="0" fontId="9" fillId="2" borderId="99" xfId="8" applyFont="1" applyFill="1" applyBorder="1" applyAlignment="1">
      <alignment horizontal="centerContinuous"/>
    </xf>
    <xf numFmtId="0" fontId="3" fillId="2" borderId="99" xfId="8" applyFill="1" applyBorder="1" applyAlignment="1">
      <alignment horizontal="centerContinuous"/>
    </xf>
    <xf numFmtId="0" fontId="4" fillId="2" borderId="99" xfId="8" applyFont="1" applyFill="1" applyBorder="1"/>
    <xf numFmtId="40" fontId="20" fillId="2" borderId="100" xfId="8" applyNumberFormat="1" applyFont="1" applyFill="1" applyBorder="1"/>
    <xf numFmtId="0" fontId="20" fillId="2" borderId="101" xfId="8" applyFont="1" applyFill="1" applyBorder="1"/>
    <xf numFmtId="0" fontId="19" fillId="2" borderId="55" xfId="8" applyFont="1" applyFill="1" applyBorder="1" applyAlignment="1">
      <alignment horizontal="centerContinuous"/>
    </xf>
    <xf numFmtId="0" fontId="18" fillId="2" borderId="38" xfId="8" applyFont="1" applyFill="1" applyBorder="1" applyAlignment="1">
      <alignment horizontal="centerContinuous"/>
    </xf>
    <xf numFmtId="0" fontId="4" fillId="2" borderId="38" xfId="8" applyFont="1" applyFill="1" applyBorder="1" applyAlignment="1">
      <alignment horizontal="centerContinuous"/>
    </xf>
    <xf numFmtId="0" fontId="4" fillId="2" borderId="23" xfId="8" applyFont="1" applyFill="1" applyBorder="1" applyAlignment="1">
      <alignment horizontal="centerContinuous"/>
    </xf>
    <xf numFmtId="0" fontId="3" fillId="2" borderId="58" xfId="8" applyFill="1" applyBorder="1" applyAlignment="1">
      <alignment horizontal="center"/>
    </xf>
    <xf numFmtId="0" fontId="3" fillId="2" borderId="89" xfId="8" applyFill="1" applyBorder="1" applyAlignment="1">
      <alignment horizontal="center"/>
    </xf>
    <xf numFmtId="0" fontId="4" fillId="2" borderId="89" xfId="8" applyFont="1" applyFill="1" applyBorder="1" applyAlignment="1">
      <alignment horizontal="centerContinuous"/>
    </xf>
    <xf numFmtId="0" fontId="4" fillId="2" borderId="102" xfId="8" applyFont="1" applyFill="1" applyBorder="1" applyAlignment="1">
      <alignment horizontal="centerContinuous"/>
    </xf>
    <xf numFmtId="0" fontId="4" fillId="2" borderId="88" xfId="8" applyFont="1" applyFill="1" applyBorder="1" applyAlignment="1">
      <alignment horizontal="center"/>
    </xf>
    <xf numFmtId="0" fontId="4" fillId="2" borderId="34" xfId="8" applyFont="1" applyFill="1" applyBorder="1" applyAlignment="1">
      <alignment horizontal="center"/>
    </xf>
    <xf numFmtId="0" fontId="3" fillId="2" borderId="62" xfId="8" applyFill="1" applyBorder="1" applyAlignment="1">
      <alignment horizontal="center"/>
    </xf>
    <xf numFmtId="0" fontId="3" fillId="2" borderId="103" xfId="8" applyFill="1" applyBorder="1" applyAlignment="1">
      <alignment horizontal="center"/>
    </xf>
    <xf numFmtId="0" fontId="3" fillId="2" borderId="104" xfId="8" applyFill="1" applyBorder="1" applyAlignment="1">
      <alignment horizontal="center"/>
    </xf>
    <xf numFmtId="0" fontId="4" fillId="2" borderId="104" xfId="8" applyFont="1" applyFill="1" applyBorder="1" applyAlignment="1">
      <alignment horizontal="center"/>
    </xf>
    <xf numFmtId="0" fontId="4" fillId="2" borderId="105" xfId="8" applyFont="1" applyFill="1" applyBorder="1" applyAlignment="1">
      <alignment horizontal="center"/>
    </xf>
    <xf numFmtId="0" fontId="14" fillId="2" borderId="38" xfId="8" applyFont="1" applyFill="1" applyBorder="1" applyAlignment="1">
      <alignment horizontal="center"/>
    </xf>
    <xf numFmtId="0" fontId="4" fillId="2" borderId="94" xfId="8" applyFont="1" applyFill="1" applyBorder="1" applyAlignment="1">
      <alignment horizontal="center"/>
    </xf>
    <xf numFmtId="0" fontId="4" fillId="2" borderId="31" xfId="8" applyFont="1" applyFill="1" applyBorder="1" applyAlignment="1">
      <alignment horizontal="center"/>
    </xf>
    <xf numFmtId="0" fontId="4" fillId="2" borderId="52" xfId="8" applyFont="1" applyFill="1" applyBorder="1" applyAlignment="1">
      <alignment horizontal="center"/>
    </xf>
    <xf numFmtId="49" fontId="4" fillId="2" borderId="37" xfId="8" applyNumberFormat="1" applyFont="1" applyFill="1" applyBorder="1"/>
    <xf numFmtId="0" fontId="4" fillId="2" borderId="20" xfId="8" applyFont="1" applyFill="1" applyBorder="1"/>
    <xf numFmtId="0" fontId="4" fillId="2" borderId="28" xfId="8" applyFont="1" applyFill="1" applyBorder="1"/>
    <xf numFmtId="40" fontId="4" fillId="2" borderId="28" xfId="8" applyNumberFormat="1" applyFont="1" applyFill="1" applyBorder="1"/>
    <xf numFmtId="167" fontId="4" fillId="2" borderId="38" xfId="8" applyNumberFormat="1" applyFont="1" applyFill="1" applyBorder="1" applyAlignment="1">
      <alignment horizontal="center"/>
    </xf>
    <xf numFmtId="40" fontId="4" fillId="2" borderId="72" xfId="8" applyNumberFormat="1" applyFont="1" applyFill="1" applyBorder="1"/>
    <xf numFmtId="0" fontId="4" fillId="2" borderId="22" xfId="8" applyFont="1" applyFill="1" applyBorder="1"/>
    <xf numFmtId="167" fontId="4" fillId="2" borderId="19" xfId="8" applyNumberFormat="1" applyFont="1" applyFill="1" applyBorder="1" applyAlignment="1">
      <alignment horizontal="center"/>
    </xf>
    <xf numFmtId="1" fontId="4" fillId="2" borderId="37" xfId="8" applyNumberFormat="1" applyFont="1" applyFill="1" applyBorder="1"/>
    <xf numFmtId="1" fontId="4" fillId="2" borderId="22" xfId="8" applyNumberFormat="1" applyFont="1" applyFill="1" applyBorder="1"/>
    <xf numFmtId="0" fontId="4" fillId="2" borderId="53" xfId="8" applyFont="1" applyFill="1" applyBorder="1" applyAlignment="1">
      <alignment horizontal="center"/>
    </xf>
    <xf numFmtId="0" fontId="4" fillId="2" borderId="19" xfId="8" applyFont="1" applyFill="1" applyBorder="1"/>
    <xf numFmtId="40" fontId="4" fillId="2" borderId="19" xfId="8" applyNumberFormat="1" applyFont="1" applyFill="1" applyBorder="1"/>
    <xf numFmtId="40" fontId="4" fillId="2" borderId="22" xfId="8" applyNumberFormat="1" applyFont="1" applyFill="1" applyBorder="1"/>
    <xf numFmtId="40" fontId="4" fillId="2" borderId="109" xfId="8" applyNumberFormat="1" applyFont="1" applyFill="1" applyBorder="1"/>
    <xf numFmtId="40" fontId="4" fillId="2" borderId="94" xfId="8" applyNumberFormat="1" applyFont="1" applyFill="1" applyBorder="1"/>
    <xf numFmtId="0" fontId="4" fillId="2" borderId="32" xfId="8" applyFont="1" applyFill="1" applyBorder="1"/>
    <xf numFmtId="40" fontId="4" fillId="2" borderId="38" xfId="8" applyNumberFormat="1" applyFont="1" applyFill="1" applyBorder="1"/>
    <xf numFmtId="0" fontId="4" fillId="2" borderId="53" xfId="8" applyFont="1" applyFill="1" applyBorder="1"/>
    <xf numFmtId="40" fontId="4" fillId="2" borderId="54" xfId="8" applyNumberFormat="1" applyFont="1" applyFill="1" applyBorder="1"/>
    <xf numFmtId="0" fontId="9" fillId="2" borderId="58" xfId="8" applyFont="1" applyFill="1" applyBorder="1" applyAlignment="1">
      <alignment horizontal="centerContinuous"/>
    </xf>
    <xf numFmtId="0" fontId="3" fillId="2" borderId="111" xfId="8" applyFill="1" applyBorder="1" applyAlignment="1">
      <alignment horizontal="centerContinuous"/>
    </xf>
    <xf numFmtId="0" fontId="3" fillId="2" borderId="111" xfId="8" applyFill="1" applyBorder="1"/>
    <xf numFmtId="40" fontId="20" fillId="2" borderId="111" xfId="8" applyNumberFormat="1" applyFont="1" applyFill="1" applyBorder="1"/>
    <xf numFmtId="40" fontId="20" fillId="2" borderId="32" xfId="8" applyNumberFormat="1" applyFont="1" applyFill="1" applyBorder="1"/>
    <xf numFmtId="40" fontId="20" fillId="2" borderId="0" xfId="8" applyNumberFormat="1" applyFont="1" applyFill="1"/>
    <xf numFmtId="40" fontId="20" fillId="2" borderId="113" xfId="8" applyNumberFormat="1" applyFont="1" applyFill="1" applyBorder="1"/>
    <xf numFmtId="0" fontId="9" fillId="2" borderId="115" xfId="8" applyFont="1" applyFill="1" applyBorder="1" applyAlignment="1">
      <alignment horizontal="centerContinuous"/>
    </xf>
    <xf numFmtId="0" fontId="3" fillId="2" borderId="116" xfId="8" applyFill="1" applyBorder="1" applyAlignment="1">
      <alignment horizontal="centerContinuous"/>
    </xf>
    <xf numFmtId="0" fontId="3" fillId="2" borderId="116" xfId="8" applyFill="1" applyBorder="1"/>
    <xf numFmtId="0" fontId="9" fillId="2" borderId="67" xfId="8" applyFont="1" applyFill="1" applyBorder="1" applyAlignment="1">
      <alignment horizontal="centerContinuous"/>
    </xf>
    <xf numFmtId="0" fontId="3" fillId="2" borderId="103" xfId="8" applyFill="1" applyBorder="1" applyAlignment="1">
      <alignment horizontal="centerContinuous"/>
    </xf>
    <xf numFmtId="0" fontId="3" fillId="2" borderId="103" xfId="8" applyFill="1" applyBorder="1"/>
    <xf numFmtId="40" fontId="22" fillId="5" borderId="121" xfId="8" applyNumberFormat="1" applyFont="1" applyFill="1" applyBorder="1" applyAlignment="1">
      <alignment horizontal="center"/>
    </xf>
    <xf numFmtId="0" fontId="9" fillId="2" borderId="44" xfId="8" applyFont="1" applyFill="1" applyBorder="1" applyAlignment="1">
      <alignment horizontal="left" vertical="top"/>
    </xf>
    <xf numFmtId="0" fontId="9" fillId="2" borderId="1" xfId="8" applyFont="1" applyFill="1" applyBorder="1"/>
    <xf numFmtId="0" fontId="9" fillId="0" borderId="123" xfId="8" applyFont="1" applyBorder="1"/>
    <xf numFmtId="0" fontId="9" fillId="2" borderId="1" xfId="8" applyFont="1" applyFill="1" applyBorder="1" applyAlignment="1">
      <alignment horizontal="left"/>
    </xf>
    <xf numFmtId="0" fontId="9" fillId="2" borderId="1" xfId="8" applyFont="1" applyFill="1" applyBorder="1" applyAlignment="1">
      <alignment horizontal="centerContinuous" vertical="center"/>
    </xf>
    <xf numFmtId="0" fontId="9" fillId="2" borderId="2" xfId="8" applyFont="1" applyFill="1" applyBorder="1"/>
    <xf numFmtId="0" fontId="3" fillId="5" borderId="1" xfId="8" applyFill="1" applyBorder="1" applyProtection="1">
      <protection locked="0"/>
    </xf>
    <xf numFmtId="0" fontId="3" fillId="5" borderId="2" xfId="8" applyFill="1" applyBorder="1" applyProtection="1">
      <protection locked="0"/>
    </xf>
    <xf numFmtId="0" fontId="3" fillId="5" borderId="46" xfId="8" applyFill="1" applyBorder="1" applyAlignment="1" applyProtection="1">
      <alignment horizontal="centerContinuous" vertical="center" wrapText="1"/>
      <protection locked="0"/>
    </xf>
    <xf numFmtId="0" fontId="3" fillId="5" borderId="4" xfId="8" applyFill="1" applyBorder="1" applyAlignment="1" applyProtection="1">
      <alignment horizontal="centerContinuous" vertical="center" wrapText="1"/>
      <protection locked="0"/>
    </xf>
    <xf numFmtId="0" fontId="3" fillId="5" borderId="4" xfId="8" applyFill="1" applyBorder="1" applyAlignment="1" applyProtection="1">
      <alignment horizontal="left" vertical="center"/>
      <protection locked="0"/>
    </xf>
    <xf numFmtId="0" fontId="3" fillId="5" borderId="5" xfId="8" applyFill="1" applyBorder="1" applyAlignment="1" applyProtection="1">
      <alignment horizontal="centerContinuous" vertical="center"/>
      <protection locked="0"/>
    </xf>
    <xf numFmtId="0" fontId="3" fillId="2" borderId="46" xfId="8" applyFill="1" applyBorder="1" applyAlignment="1">
      <alignment horizontal="centerContinuous" vertical="center"/>
    </xf>
    <xf numFmtId="14" fontId="3" fillId="2" borderId="4" xfId="8" applyNumberFormat="1" applyFill="1" applyBorder="1" applyAlignment="1">
      <alignment horizontal="center" vertical="center"/>
    </xf>
    <xf numFmtId="0" fontId="3" fillId="2" borderId="4" xfId="8" applyFill="1" applyBorder="1" applyAlignment="1">
      <alignment horizontal="centerContinuous"/>
    </xf>
    <xf numFmtId="0" fontId="3" fillId="0" borderId="124" xfId="8" applyBorder="1"/>
    <xf numFmtId="0" fontId="3" fillId="2" borderId="4" xfId="8" applyFill="1" applyBorder="1" applyAlignment="1">
      <alignment horizontal="centerContinuous" vertical="center" wrapText="1"/>
    </xf>
    <xf numFmtId="0" fontId="3" fillId="2" borderId="4" xfId="8" applyFill="1" applyBorder="1" applyAlignment="1">
      <alignment vertical="center"/>
    </xf>
    <xf numFmtId="17" fontId="3" fillId="2" borderId="5" xfId="8" applyNumberFormat="1" applyFill="1" applyBorder="1" applyAlignment="1">
      <alignment horizontal="center" vertical="center"/>
    </xf>
    <xf numFmtId="17" fontId="3" fillId="5" borderId="4" xfId="8" applyNumberFormat="1" applyFill="1" applyBorder="1" applyAlignment="1" applyProtection="1">
      <alignment horizontal="center" vertical="center"/>
      <protection locked="0"/>
    </xf>
    <xf numFmtId="17" fontId="3" fillId="5" borderId="5" xfId="8" applyNumberFormat="1" applyFill="1" applyBorder="1" applyAlignment="1" applyProtection="1">
      <alignment horizontal="center" vertical="center"/>
      <protection locked="0"/>
    </xf>
    <xf numFmtId="1" fontId="5" fillId="5" borderId="77" xfId="8" applyNumberFormat="1" applyFont="1" applyFill="1" applyBorder="1" applyAlignment="1">
      <alignment horizontal="center"/>
    </xf>
    <xf numFmtId="49" fontId="31" fillId="0" borderId="41" xfId="10" applyNumberFormat="1" applyFont="1" applyBorder="1" applyAlignment="1">
      <alignment horizontal="centerContinuous" vertical="center"/>
    </xf>
    <xf numFmtId="49" fontId="23" fillId="0" borderId="6" xfId="10" applyNumberFormat="1" applyFont="1" applyBorder="1" applyAlignment="1">
      <alignment horizontal="centerContinuous" vertical="center"/>
    </xf>
    <xf numFmtId="0" fontId="3" fillId="0" borderId="6" xfId="10" applyFont="1" applyBorder="1" applyAlignment="1">
      <alignment horizontal="centerContinuous" vertical="center"/>
    </xf>
    <xf numFmtId="0" fontId="3" fillId="0" borderId="8" xfId="10" applyFont="1" applyBorder="1" applyAlignment="1">
      <alignment horizontal="centerContinuous" vertical="center"/>
    </xf>
    <xf numFmtId="0" fontId="3" fillId="0" borderId="0" xfId="10" applyFont="1" applyAlignment="1">
      <alignment vertical="center"/>
    </xf>
    <xf numFmtId="49" fontId="9" fillId="2" borderId="47" xfId="10" applyNumberFormat="1" applyFont="1" applyFill="1" applyBorder="1" applyAlignment="1">
      <alignment horizontal="left" vertical="center"/>
    </xf>
    <xf numFmtId="2" fontId="9" fillId="3" borderId="125" xfId="10" applyNumberFormat="1" applyFont="1" applyFill="1" applyBorder="1" applyAlignment="1" applyProtection="1">
      <alignment horizontal="left" vertical="center"/>
      <protection locked="0"/>
    </xf>
    <xf numFmtId="49" fontId="9" fillId="3" borderId="10" xfId="10" applyNumberFormat="1" applyFont="1" applyFill="1" applyBorder="1" applyAlignment="1" applyProtection="1">
      <alignment horizontal="left" vertical="center"/>
      <protection locked="0"/>
    </xf>
    <xf numFmtId="49" fontId="9" fillId="3" borderId="38" xfId="10" applyNumberFormat="1" applyFont="1" applyFill="1" applyBorder="1" applyAlignment="1" applyProtection="1">
      <alignment horizontal="left" vertical="center"/>
      <protection locked="0"/>
    </xf>
    <xf numFmtId="0" fontId="9" fillId="0" borderId="126" xfId="10" applyFont="1" applyBorder="1" applyAlignment="1">
      <alignment horizontal="left" vertical="center"/>
    </xf>
    <xf numFmtId="49" fontId="9" fillId="3" borderId="127" xfId="10" applyNumberFormat="1" applyFont="1" applyFill="1" applyBorder="1" applyAlignment="1" applyProtection="1">
      <alignment horizontal="center" vertical="center"/>
      <protection locked="0"/>
    </xf>
    <xf numFmtId="49" fontId="9" fillId="2" borderId="128" xfId="10" applyNumberFormat="1" applyFont="1" applyFill="1" applyBorder="1" applyAlignment="1">
      <alignment horizontal="left" vertical="center"/>
    </xf>
    <xf numFmtId="49" fontId="9" fillId="3" borderId="129" xfId="10" applyNumberFormat="1" applyFont="1" applyFill="1" applyBorder="1" applyAlignment="1" applyProtection="1">
      <alignment horizontal="left" vertical="center"/>
      <protection locked="0"/>
    </xf>
    <xf numFmtId="49" fontId="9" fillId="3" borderId="4" xfId="10" applyNumberFormat="1" applyFont="1" applyFill="1" applyBorder="1" applyAlignment="1" applyProtection="1">
      <alignment horizontal="left" vertical="center"/>
      <protection locked="0"/>
    </xf>
    <xf numFmtId="0" fontId="9" fillId="0" borderId="130" xfId="10" applyFont="1" applyBorder="1" applyAlignment="1">
      <alignment horizontal="left" vertical="center"/>
    </xf>
    <xf numFmtId="49" fontId="9" fillId="3" borderId="130" xfId="10" applyNumberFormat="1" applyFont="1" applyFill="1" applyBorder="1" applyAlignment="1" applyProtection="1">
      <alignment horizontal="center" vertical="center"/>
      <protection locked="0"/>
    </xf>
    <xf numFmtId="0" fontId="3" fillId="0" borderId="41" xfId="10" applyFont="1" applyBorder="1" applyAlignment="1">
      <alignment horizontal="left" vertical="center"/>
    </xf>
    <xf numFmtId="0" fontId="3" fillId="0" borderId="6" xfId="10" applyFont="1" applyBorder="1" applyAlignment="1">
      <alignment horizontal="left" vertical="center"/>
    </xf>
    <xf numFmtId="0" fontId="3" fillId="0" borderId="6" xfId="2" applyBorder="1" applyAlignment="1">
      <alignment vertical="center"/>
    </xf>
    <xf numFmtId="168" fontId="9" fillId="0" borderId="8" xfId="2" applyNumberFormat="1" applyFont="1" applyBorder="1" applyAlignment="1">
      <alignment horizontal="center" vertical="center"/>
    </xf>
    <xf numFmtId="168" fontId="9" fillId="0" borderId="30" xfId="2" applyNumberFormat="1" applyFont="1" applyBorder="1" applyAlignment="1">
      <alignment horizontal="center" vertical="center" wrapText="1"/>
    </xf>
    <xf numFmtId="0" fontId="9" fillId="0" borderId="8" xfId="10" applyFont="1" applyBorder="1" applyAlignment="1">
      <alignment horizontal="center" vertical="center" wrapText="1"/>
    </xf>
    <xf numFmtId="49" fontId="9" fillId="0" borderId="49" xfId="10" applyNumberFormat="1" applyFont="1" applyBorder="1" applyAlignment="1">
      <alignment horizontal="center" vertical="center"/>
    </xf>
    <xf numFmtId="0" fontId="10" fillId="0" borderId="1" xfId="10" applyFont="1" applyBorder="1" applyAlignment="1">
      <alignment vertical="center"/>
    </xf>
    <xf numFmtId="0" fontId="3" fillId="0" borderId="1" xfId="10" applyFont="1" applyBorder="1" applyAlignment="1">
      <alignment vertical="center"/>
    </xf>
    <xf numFmtId="4" fontId="9" fillId="0" borderId="2" xfId="2" applyNumberFormat="1" applyFont="1" applyBorder="1" applyAlignment="1">
      <alignment vertical="center"/>
    </xf>
    <xf numFmtId="10" fontId="3" fillId="0" borderId="8" xfId="11" applyNumberFormat="1" applyFont="1" applyFill="1" applyBorder="1" applyAlignment="1" applyProtection="1">
      <alignment vertical="center"/>
    </xf>
    <xf numFmtId="49" fontId="9" fillId="0" borderId="51" xfId="10" applyNumberFormat="1" applyFont="1" applyBorder="1" applyAlignment="1">
      <alignment horizontal="center" vertical="center"/>
    </xf>
    <xf numFmtId="0" fontId="10" fillId="0" borderId="6" xfId="10" applyFont="1" applyBorder="1" applyAlignment="1">
      <alignment vertical="center"/>
    </xf>
    <xf numFmtId="0" fontId="3" fillId="0" borderId="6" xfId="10" applyFont="1" applyBorder="1" applyAlignment="1">
      <alignment vertical="center"/>
    </xf>
    <xf numFmtId="4" fontId="9" fillId="0" borderId="8" xfId="2" applyNumberFormat="1" applyFont="1" applyBorder="1" applyAlignment="1">
      <alignment vertical="center"/>
    </xf>
    <xf numFmtId="0" fontId="10" fillId="0" borderId="0" xfId="10" applyFont="1" applyAlignment="1">
      <alignment vertical="center"/>
    </xf>
    <xf numFmtId="0" fontId="10" fillId="0" borderId="4" xfId="10" applyFont="1" applyBorder="1" applyAlignment="1">
      <alignment vertical="center"/>
    </xf>
    <xf numFmtId="0" fontId="3" fillId="0" borderId="4" xfId="10" applyFont="1" applyBorder="1" applyAlignment="1">
      <alignment vertical="center"/>
    </xf>
    <xf numFmtId="0" fontId="3" fillId="0" borderId="45" xfId="10" applyFont="1" applyBorder="1" applyAlignment="1">
      <alignment vertical="center"/>
    </xf>
    <xf numFmtId="0" fontId="3" fillId="0" borderId="3" xfId="10" applyFont="1" applyBorder="1" applyAlignment="1">
      <alignment vertical="center"/>
    </xf>
    <xf numFmtId="0" fontId="24" fillId="0" borderId="41" xfId="10" applyFont="1" applyBorder="1" applyAlignment="1">
      <alignment horizontal="left" vertical="center"/>
    </xf>
    <xf numFmtId="0" fontId="24" fillId="0" borderId="6" xfId="10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131" xfId="10" applyFont="1" applyBorder="1" applyAlignment="1" applyProtection="1">
      <alignment horizontal="left" vertical="center"/>
      <protection locked="0"/>
    </xf>
    <xf numFmtId="0" fontId="3" fillId="0" borderId="132" xfId="10" applyFont="1" applyBorder="1" applyAlignment="1" applyProtection="1">
      <alignment horizontal="left" vertical="center"/>
      <protection locked="0"/>
    </xf>
    <xf numFmtId="0" fontId="3" fillId="0" borderId="0" xfId="10" applyFont="1" applyAlignment="1" applyProtection="1">
      <alignment vertical="center"/>
      <protection locked="0"/>
    </xf>
    <xf numFmtId="0" fontId="9" fillId="0" borderId="133" xfId="2" applyFont="1" applyBorder="1" applyAlignment="1" applyProtection="1">
      <alignment horizontal="center" vertical="center" wrapText="1"/>
      <protection locked="0"/>
    </xf>
    <xf numFmtId="4" fontId="9" fillId="0" borderId="142" xfId="2" applyNumberFormat="1" applyFont="1" applyBorder="1" applyAlignment="1" applyProtection="1">
      <alignment horizontal="center" vertical="center" wrapText="1"/>
      <protection locked="0"/>
    </xf>
    <xf numFmtId="164" fontId="9" fillId="4" borderId="134" xfId="12" applyFont="1" applyFill="1" applyBorder="1" applyAlignment="1" applyProtection="1">
      <alignment horizontal="center" vertical="center"/>
      <protection locked="0"/>
    </xf>
    <xf numFmtId="0" fontId="9" fillId="8" borderId="134" xfId="2" applyFont="1" applyFill="1" applyBorder="1" applyAlignment="1" applyProtection="1">
      <alignment horizontal="center" vertical="center"/>
      <protection locked="0"/>
    </xf>
    <xf numFmtId="4" fontId="9" fillId="9" borderId="146" xfId="12" applyNumberFormat="1" applyFont="1" applyFill="1" applyBorder="1" applyAlignment="1" applyProtection="1">
      <alignment horizontal="center" vertical="center"/>
      <protection locked="0"/>
    </xf>
    <xf numFmtId="0" fontId="3" fillId="0" borderId="46" xfId="10" applyFont="1" applyBorder="1" applyAlignment="1" applyProtection="1">
      <alignment horizontal="left" vertical="center"/>
      <protection locked="0"/>
    </xf>
    <xf numFmtId="0" fontId="3" fillId="0" borderId="4" xfId="10" applyFont="1" applyBorder="1" applyAlignment="1" applyProtection="1">
      <alignment horizontal="left" vertical="center"/>
      <protection locked="0"/>
    </xf>
    <xf numFmtId="0" fontId="3" fillId="0" borderId="4" xfId="10" applyFont="1" applyBorder="1" applyAlignment="1" applyProtection="1">
      <alignment vertical="center"/>
      <protection locked="0"/>
    </xf>
    <xf numFmtId="0" fontId="3" fillId="0" borderId="5" xfId="10" applyFont="1" applyBorder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0" fontId="9" fillId="0" borderId="48" xfId="0" applyNumberFormat="1" applyFont="1" applyFill="1" applyBorder="1" applyAlignment="1" applyProtection="1">
      <alignment horizontal="left" vertical="center"/>
    </xf>
    <xf numFmtId="0" fontId="9" fillId="0" borderId="14" xfId="0" applyFont="1" applyFill="1" applyBorder="1" applyAlignment="1" applyProtection="1">
      <alignment vertical="center" wrapText="1"/>
      <protection locked="0"/>
    </xf>
    <xf numFmtId="0" fontId="3" fillId="0" borderId="53" xfId="0" applyFont="1" applyFill="1" applyBorder="1" applyAlignment="1" applyProtection="1">
      <alignment horizontal="center" vertical="center"/>
      <protection locked="0"/>
    </xf>
    <xf numFmtId="0" fontId="3" fillId="0" borderId="33" xfId="0" applyFont="1" applyFill="1" applyBorder="1" applyAlignment="1" applyProtection="1">
      <alignment horizontal="left" vertical="center" wrapText="1"/>
      <protection locked="0"/>
    </xf>
    <xf numFmtId="0" fontId="9" fillId="0" borderId="9" xfId="0" applyFont="1" applyFill="1" applyBorder="1" applyAlignment="1" applyProtection="1">
      <alignment horizontal="left" vertical="center" wrapText="1"/>
      <protection locked="0"/>
    </xf>
    <xf numFmtId="49" fontId="9" fillId="0" borderId="13" xfId="0" applyNumberFormat="1" applyFont="1" applyFill="1" applyBorder="1" applyAlignment="1" applyProtection="1">
      <alignment horizontal="center" vertical="center"/>
      <protection locked="0"/>
    </xf>
    <xf numFmtId="49" fontId="9" fillId="0" borderId="3" xfId="0" applyNumberFormat="1" applyFont="1" applyFill="1" applyBorder="1" applyAlignment="1" applyProtection="1">
      <alignment horizontal="center" vertical="center"/>
      <protection locked="0"/>
    </xf>
    <xf numFmtId="4" fontId="9" fillId="0" borderId="33" xfId="3" applyNumberFormat="1" applyFont="1" applyFill="1" applyBorder="1" applyAlignment="1" applyProtection="1">
      <alignment horizontal="center" vertical="center"/>
    </xf>
    <xf numFmtId="4" fontId="9" fillId="0" borderId="19" xfId="3" applyNumberFormat="1" applyFont="1" applyFill="1" applyBorder="1" applyAlignment="1" applyProtection="1">
      <alignment horizontal="center" vertical="center"/>
    </xf>
    <xf numFmtId="4" fontId="9" fillId="0" borderId="20" xfId="2" applyNumberFormat="1" applyFont="1" applyFill="1" applyBorder="1" applyAlignment="1">
      <alignment vertical="center"/>
    </xf>
    <xf numFmtId="4" fontId="3" fillId="0" borderId="34" xfId="0" applyNumberFormat="1" applyFont="1" applyFill="1" applyBorder="1" applyAlignment="1">
      <alignment vertical="center"/>
    </xf>
    <xf numFmtId="4" fontId="3" fillId="0" borderId="28" xfId="0" applyNumberFormat="1" applyFont="1" applyFill="1" applyBorder="1" applyAlignment="1" applyProtection="1">
      <alignment vertical="center"/>
    </xf>
    <xf numFmtId="4" fontId="3" fillId="0" borderId="28" xfId="0" applyNumberFormat="1" applyFont="1" applyFill="1" applyBorder="1" applyAlignment="1">
      <alignment vertical="center"/>
    </xf>
    <xf numFmtId="4" fontId="3" fillId="0" borderId="34" xfId="0" applyNumberFormat="1" applyFont="1" applyFill="1" applyBorder="1" applyAlignment="1" applyProtection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9" fillId="0" borderId="47" xfId="0" applyNumberFormat="1" applyFont="1" applyFill="1" applyBorder="1" applyAlignment="1" applyProtection="1">
      <alignment horizontal="left" vertical="center"/>
    </xf>
    <xf numFmtId="49" fontId="9" fillId="0" borderId="10" xfId="0" applyNumberFormat="1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2" xfId="0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15" xfId="0" applyFont="1" applyFill="1" applyBorder="1" applyAlignment="1" applyProtection="1">
      <alignment horizontal="left" vertical="center"/>
    </xf>
    <xf numFmtId="1" fontId="9" fillId="0" borderId="17" xfId="0" applyNumberFormat="1" applyFont="1" applyFill="1" applyBorder="1" applyAlignment="1" applyProtection="1">
      <alignment horizontal="center" vertical="center" wrapText="1"/>
    </xf>
    <xf numFmtId="4" fontId="9" fillId="0" borderId="18" xfId="0" applyNumberFormat="1" applyFont="1" applyFill="1" applyBorder="1" applyAlignment="1" applyProtection="1">
      <alignment horizontal="centerContinuous" vertical="center"/>
    </xf>
    <xf numFmtId="164" fontId="9" fillId="0" borderId="10" xfId="3" applyFont="1" applyFill="1" applyBorder="1" applyAlignment="1" applyProtection="1">
      <alignment horizontal="centerContinuous" vertical="center"/>
    </xf>
    <xf numFmtId="4" fontId="9" fillId="0" borderId="10" xfId="0" applyNumberFormat="1" applyFont="1" applyFill="1" applyBorder="1" applyAlignment="1" applyProtection="1">
      <alignment horizontal="centerContinuous" vertical="center"/>
    </xf>
    <xf numFmtId="4" fontId="9" fillId="0" borderId="13" xfId="0" applyNumberFormat="1" applyFont="1" applyFill="1" applyBorder="1" applyAlignment="1" applyProtection="1">
      <alignment horizontal="centerContinuous" vertical="center"/>
    </xf>
    <xf numFmtId="0" fontId="9" fillId="0" borderId="50" xfId="0" applyNumberFormat="1" applyFont="1" applyFill="1" applyBorder="1" applyAlignment="1" applyProtection="1">
      <alignment horizontal="center" vertical="center" wrapText="1"/>
    </xf>
    <xf numFmtId="49" fontId="9" fillId="0" borderId="38" xfId="0" applyNumberFormat="1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centerContinuous" vertical="center" wrapText="1"/>
    </xf>
    <xf numFmtId="1" fontId="9" fillId="0" borderId="21" xfId="0" applyNumberFormat="1" applyFont="1" applyFill="1" applyBorder="1" applyAlignment="1" applyProtection="1">
      <alignment horizontal="center" vertical="center" wrapText="1"/>
    </xf>
    <xf numFmtId="164" fontId="9" fillId="0" borderId="24" xfId="3" applyFont="1" applyFill="1" applyBorder="1" applyAlignment="1" applyProtection="1">
      <alignment horizontal="center" vertical="center"/>
    </xf>
    <xf numFmtId="164" fontId="9" fillId="0" borderId="25" xfId="3" applyFont="1" applyFill="1" applyBorder="1" applyAlignment="1" applyProtection="1">
      <alignment horizontal="center" vertical="center"/>
    </xf>
    <xf numFmtId="4" fontId="9" fillId="0" borderId="26" xfId="0" applyNumberFormat="1" applyFont="1" applyFill="1" applyBorder="1" applyAlignment="1" applyProtection="1">
      <alignment horizontal="center" vertical="center" wrapText="1"/>
    </xf>
    <xf numFmtId="4" fontId="9" fillId="0" borderId="27" xfId="0" applyNumberFormat="1" applyFont="1" applyFill="1" applyBorder="1" applyAlignment="1" applyProtection="1">
      <alignment horizontal="center" vertical="center" wrapText="1"/>
    </xf>
    <xf numFmtId="0" fontId="9" fillId="0" borderId="51" xfId="0" applyNumberFormat="1" applyFont="1" applyFill="1" applyBorder="1" applyAlignment="1" applyProtection="1">
      <alignment horizontal="center" vertical="center"/>
    </xf>
    <xf numFmtId="49" fontId="9" fillId="0" borderId="7" xfId="0" applyNumberFormat="1" applyFont="1" applyFill="1" applyBorder="1" applyAlignment="1" applyProtection="1">
      <alignment horizontal="center" vertical="center"/>
    </xf>
    <xf numFmtId="0" fontId="9" fillId="0" borderId="29" xfId="0" applyFont="1" applyFill="1" applyBorder="1" applyAlignment="1" applyProtection="1">
      <alignment vertical="center"/>
    </xf>
    <xf numFmtId="0" fontId="3" fillId="0" borderId="29" xfId="0" applyFont="1" applyFill="1" applyBorder="1" applyAlignment="1" applyProtection="1">
      <alignment horizontal="center" vertical="center"/>
    </xf>
    <xf numFmtId="4" fontId="9" fillId="0" borderId="6" xfId="3" applyNumberFormat="1" applyFont="1" applyFill="1" applyBorder="1" applyAlignment="1" applyProtection="1">
      <alignment horizontal="center" vertical="center"/>
    </xf>
    <xf numFmtId="4" fontId="9" fillId="0" borderId="7" xfId="2" applyNumberFormat="1" applyFont="1" applyFill="1" applyBorder="1" applyAlignment="1" applyProtection="1">
      <alignment vertical="center"/>
    </xf>
    <xf numFmtId="4" fontId="9" fillId="0" borderId="30" xfId="2" applyNumberFormat="1" applyFont="1" applyFill="1" applyBorder="1" applyAlignment="1" applyProtection="1">
      <alignment vertical="center"/>
    </xf>
    <xf numFmtId="49" fontId="3" fillId="0" borderId="38" xfId="0" applyNumberFormat="1" applyFont="1" applyFill="1" applyBorder="1" applyAlignment="1" applyProtection="1">
      <alignment horizontal="center" vertical="center"/>
    </xf>
    <xf numFmtId="4" fontId="9" fillId="0" borderId="20" xfId="2" applyNumberFormat="1" applyFont="1" applyFill="1" applyBorder="1" applyAlignment="1" applyProtection="1">
      <alignment vertical="center"/>
    </xf>
    <xf numFmtId="0" fontId="3" fillId="0" borderId="28" xfId="0" applyFont="1" applyFill="1" applyBorder="1" applyAlignment="1" applyProtection="1">
      <alignment vertical="center" wrapText="1"/>
    </xf>
    <xf numFmtId="0" fontId="3" fillId="0" borderId="28" xfId="0" applyFont="1" applyFill="1" applyBorder="1" applyAlignment="1">
      <alignment vertical="center" wrapText="1"/>
    </xf>
    <xf numFmtId="0" fontId="9" fillId="0" borderId="141" xfId="0" applyNumberFormat="1" applyFont="1" applyFill="1" applyBorder="1" applyAlignment="1" applyProtection="1">
      <alignment horizontal="center" vertical="center"/>
    </xf>
    <xf numFmtId="49" fontId="9" fillId="0" borderId="77" xfId="0" applyNumberFormat="1" applyFont="1" applyFill="1" applyBorder="1" applyAlignment="1" applyProtection="1">
      <alignment horizontal="center" vertical="center" wrapText="1"/>
    </xf>
    <xf numFmtId="0" fontId="9" fillId="0" borderId="139" xfId="0" applyFont="1" applyFill="1" applyBorder="1" applyAlignment="1" applyProtection="1">
      <alignment vertical="center"/>
    </xf>
    <xf numFmtId="0" fontId="3" fillId="0" borderId="139" xfId="0" applyFont="1" applyFill="1" applyBorder="1" applyAlignment="1" applyProtection="1">
      <alignment horizontal="center" vertical="center"/>
    </xf>
    <xf numFmtId="4" fontId="9" fillId="0" borderId="4" xfId="3" applyNumberFormat="1" applyFont="1" applyFill="1" applyBorder="1" applyAlignment="1" applyProtection="1">
      <alignment horizontal="center" vertical="center"/>
    </xf>
    <xf numFmtId="4" fontId="9" fillId="0" borderId="77" xfId="2" applyNumberFormat="1" applyFont="1" applyFill="1" applyBorder="1" applyAlignment="1" applyProtection="1">
      <alignment vertical="center"/>
    </xf>
    <xf numFmtId="4" fontId="9" fillId="0" borderId="140" xfId="2" applyNumberFormat="1" applyFont="1" applyFill="1" applyBorder="1" applyAlignment="1" applyProtection="1">
      <alignment vertical="center"/>
    </xf>
    <xf numFmtId="0" fontId="3" fillId="0" borderId="22" xfId="0" applyFont="1" applyFill="1" applyBorder="1" applyAlignment="1" applyProtection="1">
      <alignment vertical="center" wrapText="1"/>
    </xf>
    <xf numFmtId="0" fontId="3" fillId="0" borderId="22" xfId="0" applyFont="1" applyFill="1" applyBorder="1" applyAlignment="1" applyProtection="1">
      <alignment horizontal="center" vertical="center"/>
    </xf>
    <xf numFmtId="4" fontId="9" fillId="0" borderId="21" xfId="3" applyNumberFormat="1" applyFont="1" applyFill="1" applyBorder="1" applyAlignment="1" applyProtection="1">
      <alignment horizontal="center" vertical="center"/>
    </xf>
    <xf numFmtId="4" fontId="9" fillId="0" borderId="38" xfId="3" applyNumberFormat="1" applyFont="1" applyFill="1" applyBorder="1" applyAlignment="1" applyProtection="1">
      <alignment horizontal="center" vertical="center"/>
    </xf>
    <xf numFmtId="4" fontId="9" fillId="0" borderId="36" xfId="2" applyNumberFormat="1" applyFont="1" applyFill="1" applyBorder="1" applyAlignment="1" applyProtection="1">
      <alignment vertical="center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4" fontId="3" fillId="0" borderId="38" xfId="0" applyNumberFormat="1" applyFont="1" applyFill="1" applyBorder="1" applyAlignment="1" applyProtection="1">
      <alignment vertical="center"/>
    </xf>
    <xf numFmtId="4" fontId="3" fillId="0" borderId="38" xfId="0" applyNumberFormat="1" applyFont="1" applyFill="1" applyBorder="1" applyAlignment="1" applyProtection="1">
      <alignment vertical="center" wrapText="1"/>
    </xf>
    <xf numFmtId="0" fontId="3" fillId="0" borderId="39" xfId="0" applyFont="1" applyFill="1" applyBorder="1" applyAlignment="1" applyProtection="1">
      <alignment horizontal="center" vertical="center"/>
    </xf>
    <xf numFmtId="4" fontId="3" fillId="0" borderId="40" xfId="0" applyNumberFormat="1" applyFont="1" applyFill="1" applyBorder="1" applyAlignment="1" applyProtection="1">
      <alignment vertical="center"/>
    </xf>
    <xf numFmtId="4" fontId="3" fillId="0" borderId="10" xfId="0" applyNumberFormat="1" applyFont="1" applyFill="1" applyBorder="1" applyAlignment="1" applyProtection="1">
      <alignment vertical="center"/>
    </xf>
    <xf numFmtId="4" fontId="3" fillId="0" borderId="11" xfId="0" applyNumberFormat="1" applyFont="1" applyFill="1" applyBorder="1" applyAlignment="1" applyProtection="1">
      <alignment vertical="center"/>
    </xf>
    <xf numFmtId="4" fontId="3" fillId="0" borderId="33" xfId="0" applyNumberFormat="1" applyFont="1" applyFill="1" applyBorder="1" applyAlignment="1" applyProtection="1">
      <alignment vertical="center"/>
    </xf>
    <xf numFmtId="4" fontId="3" fillId="0" borderId="19" xfId="0" applyNumberFormat="1" applyFont="1" applyFill="1" applyBorder="1" applyAlignment="1" applyProtection="1">
      <alignment vertical="center"/>
    </xf>
    <xf numFmtId="4" fontId="3" fillId="0" borderId="20" xfId="0" applyNumberFormat="1" applyFont="1" applyFill="1" applyBorder="1" applyAlignment="1" applyProtection="1">
      <alignment vertical="center"/>
    </xf>
    <xf numFmtId="0" fontId="3" fillId="0" borderId="37" xfId="0" applyFont="1" applyFill="1" applyBorder="1" applyAlignment="1" applyProtection="1">
      <alignment horizontal="center" vertical="center"/>
    </xf>
    <xf numFmtId="4" fontId="3" fillId="0" borderId="22" xfId="0" applyNumberFormat="1" applyFont="1" applyFill="1" applyBorder="1" applyAlignment="1" applyProtection="1">
      <alignment vertical="center"/>
    </xf>
    <xf numFmtId="4" fontId="3" fillId="0" borderId="21" xfId="0" applyNumberFormat="1" applyFont="1" applyFill="1" applyBorder="1" applyAlignment="1" applyProtection="1">
      <alignment vertical="center"/>
    </xf>
    <xf numFmtId="4" fontId="9" fillId="0" borderId="6" xfId="3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Alignment="1">
      <alignment vertical="center"/>
    </xf>
    <xf numFmtId="0" fontId="9" fillId="0" borderId="49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Continuous" vertical="center" wrapText="1"/>
    </xf>
    <xf numFmtId="0" fontId="6" fillId="0" borderId="6" xfId="0" applyFont="1" applyFill="1" applyBorder="1" applyAlignment="1" applyProtection="1">
      <alignment horizontal="centerContinuous" vertical="center" wrapText="1"/>
    </xf>
    <xf numFmtId="0" fontId="7" fillId="0" borderId="6" xfId="0" applyFont="1" applyFill="1" applyBorder="1" applyAlignment="1" applyProtection="1">
      <alignment horizontal="centerContinuous" vertical="center"/>
    </xf>
    <xf numFmtId="0" fontId="7" fillId="0" borderId="8" xfId="0" applyFont="1" applyFill="1" applyBorder="1" applyAlignment="1" applyProtection="1">
      <alignment horizontal="centerContinuous" vertical="center"/>
    </xf>
    <xf numFmtId="0" fontId="7" fillId="0" borderId="0" xfId="0" applyFont="1" applyFill="1"/>
    <xf numFmtId="0" fontId="6" fillId="0" borderId="41" xfId="13" applyFont="1" applyBorder="1" applyAlignment="1">
      <alignment horizontal="center" vertical="center" wrapText="1"/>
    </xf>
    <xf numFmtId="0" fontId="26" fillId="0" borderId="6" xfId="14" applyBorder="1" applyAlignment="1">
      <alignment horizontal="center" vertical="center" wrapText="1"/>
    </xf>
    <xf numFmtId="0" fontId="26" fillId="0" borderId="8" xfId="14" applyBorder="1" applyAlignment="1">
      <alignment horizontal="center" vertical="center" wrapText="1"/>
    </xf>
    <xf numFmtId="0" fontId="19" fillId="0" borderId="135" xfId="13" applyFont="1" applyBorder="1" applyAlignment="1">
      <alignment horizontal="center" vertical="center" wrapText="1"/>
    </xf>
    <xf numFmtId="0" fontId="19" fillId="0" borderId="136" xfId="13" applyFont="1" applyBorder="1" applyAlignment="1">
      <alignment horizontal="center" vertical="center" wrapText="1"/>
    </xf>
    <xf numFmtId="0" fontId="26" fillId="0" borderId="130" xfId="14" applyBorder="1" applyAlignment="1">
      <alignment vertical="center" wrapText="1"/>
    </xf>
    <xf numFmtId="0" fontId="9" fillId="0" borderId="41" xfId="13" quotePrefix="1" applyFont="1" applyBorder="1" applyAlignment="1">
      <alignment horizontal="left" vertical="center"/>
    </xf>
    <xf numFmtId="0" fontId="9" fillId="0" borderId="6" xfId="13" applyFont="1" applyBorder="1" applyAlignment="1">
      <alignment horizontal="left" vertical="center"/>
    </xf>
    <xf numFmtId="0" fontId="4" fillId="0" borderId="8" xfId="10" applyBorder="1" applyAlignment="1">
      <alignment horizontal="left" vertical="center"/>
    </xf>
    <xf numFmtId="0" fontId="9" fillId="8" borderId="143" xfId="2" applyFont="1" applyFill="1" applyBorder="1" applyAlignment="1" applyProtection="1">
      <alignment vertical="center" wrapText="1"/>
      <protection locked="0"/>
    </xf>
    <xf numFmtId="0" fontId="3" fillId="0" borderId="144" xfId="5" applyBorder="1" applyAlignment="1">
      <alignment vertical="center" wrapText="1"/>
    </xf>
    <xf numFmtId="0" fontId="3" fillId="0" borderId="145" xfId="5" applyBorder="1" applyAlignment="1">
      <alignment vertical="center" wrapText="1"/>
    </xf>
    <xf numFmtId="0" fontId="3" fillId="0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left" vertical="center" wrapText="1"/>
      <protection locked="0"/>
    </xf>
  </cellXfs>
  <cellStyles count="19">
    <cellStyle name="Excel Built-in Normal" xfId="1"/>
    <cellStyle name="Normal" xfId="0" builtinId="0"/>
    <cellStyle name="Normal 11 2" xfId="5"/>
    <cellStyle name="Normal 2" xfId="10"/>
    <cellStyle name="Normal 2 2" xfId="17"/>
    <cellStyle name="Normal 3" xfId="15"/>
    <cellStyle name="Normal 3 2" xfId="13"/>
    <cellStyle name="Normal 3 3" xfId="8"/>
    <cellStyle name="Normal 4" xfId="14"/>
    <cellStyle name="Normal 4 2" xfId="16"/>
    <cellStyle name="Normal 70" xfId="4"/>
    <cellStyle name="Normal_ORÇAMENTO" xfId="2"/>
    <cellStyle name="Porcentagem 2" xfId="11"/>
    <cellStyle name="Porcentagem 3" xfId="9"/>
    <cellStyle name="Porcentagem 6" xfId="7"/>
    <cellStyle name="Vírgula" xfId="3" builtinId="3"/>
    <cellStyle name="Vírgula 11" xfId="6"/>
    <cellStyle name="Vírgula 2" xfId="12"/>
    <cellStyle name="Vírgula 2 2" xfId="18"/>
  </cellStyles>
  <dxfs count="0"/>
  <tableStyles count="0" defaultTableStyle="TableStyleMedium2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aranacidade-my.sharepoint.com/ruy/_01%20Reequil&#237;brio%20-%20arquivos%20revisados/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/>
      <sheetData sheetId="8"/>
      <sheetData sheetId="9"/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/>
      <sheetData sheetId="12"/>
      <sheetData sheetId="13"/>
      <sheetData sheetId="14"/>
      <sheetData sheetId="15" refreshError="1"/>
    </sheetDataSet>
  </externalBook>
</externalLink>
</file>

<file path=xl/queryTables/queryTable1.xml><?xml version="1.0" encoding="utf-8"?>
<queryTable xmlns="http://schemas.openxmlformats.org/spreadsheetml/2006/main" name="DadosExternos12" preserveFormatting="0" connectionId="7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0.xml><?xml version="1.0" encoding="utf-8"?>
<queryTable xmlns="http://schemas.openxmlformats.org/spreadsheetml/2006/main" name="DadosExternos34" preserveFormatting="0" connectionId="20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1.xml><?xml version="1.0" encoding="utf-8"?>
<queryTable xmlns="http://schemas.openxmlformats.org/spreadsheetml/2006/main" name="DadosExternos6" preserveFormatting="0" connectionId="13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2.xml><?xml version="1.0" encoding="utf-8"?>
<queryTable xmlns="http://schemas.openxmlformats.org/spreadsheetml/2006/main" name="DadosExternos18" preserveFormatting="0" connectionId="25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3.xml><?xml version="1.0" encoding="utf-8"?>
<queryTable xmlns="http://schemas.openxmlformats.org/spreadsheetml/2006/main" name="DadosExternos22" preserveFormatting="0" connectionId="28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4.xml><?xml version="1.0" encoding="utf-8"?>
<queryTable xmlns="http://schemas.openxmlformats.org/spreadsheetml/2006/main" name="DadosExternos15" preserveFormatting="0" connectionId="22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5.xml><?xml version="1.0" encoding="utf-8"?>
<queryTable xmlns="http://schemas.openxmlformats.org/spreadsheetml/2006/main" name="DadosExternos25" preserveFormatting="0" connectionId="1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6.xml><?xml version="1.0" encoding="utf-8"?>
<queryTable xmlns="http://schemas.openxmlformats.org/spreadsheetml/2006/main" name="DadosExternos28" preserveFormatting="0" connectionId="14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7.xml><?xml version="1.0" encoding="utf-8"?>
<queryTable xmlns="http://schemas.openxmlformats.org/spreadsheetml/2006/main" name="DadosExternos24" preserveFormatting="0" connectionId="2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8.xml><?xml version="1.0" encoding="utf-8"?>
<queryTable xmlns="http://schemas.openxmlformats.org/spreadsheetml/2006/main" name="DadosExternos27" preserveFormatting="0" connectionId="12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9.xml><?xml version="1.0" encoding="utf-8"?>
<queryTable xmlns="http://schemas.openxmlformats.org/spreadsheetml/2006/main" name="DadosExternos5" preserveFormatting="0" connectionId="3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name="DadosExternos31" preserveFormatting="0" connectionId="17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0.xml><?xml version="1.0" encoding="utf-8"?>
<queryTable xmlns="http://schemas.openxmlformats.org/spreadsheetml/2006/main" name="DadosExternos10" preserveFormatting="0" connectionId="5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1.xml><?xml version="1.0" encoding="utf-8"?>
<queryTable xmlns="http://schemas.openxmlformats.org/spreadsheetml/2006/main" name="DadosExternos16" preserveFormatting="0" connectionId="23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2.xml><?xml version="1.0" encoding="utf-8"?>
<queryTable xmlns="http://schemas.openxmlformats.org/spreadsheetml/2006/main" name="DadosExternos14" preserveFormatting="0" connectionId="9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3.xml><?xml version="1.0" encoding="utf-8"?>
<queryTable xmlns="http://schemas.openxmlformats.org/spreadsheetml/2006/main" name="DadosExternos32" preserveFormatting="0" connectionId="18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4.xml><?xml version="1.0" encoding="utf-8"?>
<queryTable xmlns="http://schemas.openxmlformats.org/spreadsheetml/2006/main" name="DadosExternos19" preserveFormatting="0" connectionId="10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5.xml><?xml version="1.0" encoding="utf-8"?>
<queryTable xmlns="http://schemas.openxmlformats.org/spreadsheetml/2006/main" name="DadosExternos26" preserveFormatting="0" connectionId="11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6.xml><?xml version="1.0" encoding="utf-8"?>
<queryTable xmlns="http://schemas.openxmlformats.org/spreadsheetml/2006/main" name="DadosExternos29" preserveFormatting="0" connectionId="15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7.xml><?xml version="1.0" encoding="utf-8"?>
<queryTable xmlns="http://schemas.openxmlformats.org/spreadsheetml/2006/main" name="DadosExternos23" preserveFormatting="0" connectionId="4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8.xml><?xml version="1.0" encoding="utf-8"?>
<queryTable xmlns="http://schemas.openxmlformats.org/spreadsheetml/2006/main" name="DadosExternos30" preserveFormatting="0" connectionId="16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name="DadosExternos11" preserveFormatting="0" connectionId="6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.xml><?xml version="1.0" encoding="utf-8"?>
<queryTable xmlns="http://schemas.openxmlformats.org/spreadsheetml/2006/main" name="DadosExternos21" preserveFormatting="0" connectionId="27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.xml><?xml version="1.0" encoding="utf-8"?>
<queryTable xmlns="http://schemas.openxmlformats.org/spreadsheetml/2006/main" name="DadosExternos13" preserveFormatting="0" connectionId="8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.xml><?xml version="1.0" encoding="utf-8"?>
<queryTable xmlns="http://schemas.openxmlformats.org/spreadsheetml/2006/main" name="DadosExternos33" preserveFormatting="0" connectionId="19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.xml><?xml version="1.0" encoding="utf-8"?>
<queryTable xmlns="http://schemas.openxmlformats.org/spreadsheetml/2006/main" name="DadosExternos20" preserveFormatting="0" connectionId="26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.xml><?xml version="1.0" encoding="utf-8"?>
<queryTable xmlns="http://schemas.openxmlformats.org/spreadsheetml/2006/main" name="DadosExternos2" preserveFormatting="0" connectionId="21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9.xml><?xml version="1.0" encoding="utf-8"?>
<queryTable xmlns="http://schemas.openxmlformats.org/spreadsheetml/2006/main" name="DadosExternos17" preserveFormatting="0" connectionId="24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7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R141"/>
  <sheetViews>
    <sheetView showZeros="0" zoomScale="112" zoomScaleNormal="112" workbookViewId="0">
      <selection activeCell="C36" sqref="C36:D36"/>
    </sheetView>
  </sheetViews>
  <sheetFormatPr defaultColWidth="9.140625" defaultRowHeight="12.75" x14ac:dyDescent="0.2"/>
  <cols>
    <col min="1" max="1" width="4.7109375" style="14" customWidth="1"/>
    <col min="2" max="2" width="3.7109375" style="14" customWidth="1"/>
    <col min="3" max="3" width="66.140625" style="14" bestFit="1" customWidth="1"/>
    <col min="4" max="4" width="3.28515625" style="14" customWidth="1"/>
    <col min="5" max="16" width="9.28515625" style="14" customWidth="1"/>
    <col min="17" max="17" width="6" style="14" customWidth="1"/>
    <col min="18" max="255" width="9.140625" style="14"/>
    <col min="256" max="256" width="11.28515625" style="14" customWidth="1"/>
    <col min="257" max="257" width="67.7109375" style="14" customWidth="1"/>
    <col min="258" max="258" width="3.28515625" style="14" customWidth="1"/>
    <col min="259" max="271" width="10.7109375" style="14" customWidth="1"/>
    <col min="272" max="272" width="7.28515625" style="14" customWidth="1"/>
    <col min="273" max="511" width="9.140625" style="14"/>
    <col min="512" max="512" width="11.28515625" style="14" customWidth="1"/>
    <col min="513" max="513" width="67.7109375" style="14" customWidth="1"/>
    <col min="514" max="514" width="3.28515625" style="14" customWidth="1"/>
    <col min="515" max="527" width="10.7109375" style="14" customWidth="1"/>
    <col min="528" max="528" width="7.28515625" style="14" customWidth="1"/>
    <col min="529" max="767" width="9.140625" style="14"/>
    <col min="768" max="768" width="11.28515625" style="14" customWidth="1"/>
    <col min="769" max="769" width="67.7109375" style="14" customWidth="1"/>
    <col min="770" max="770" width="3.28515625" style="14" customWidth="1"/>
    <col min="771" max="783" width="10.7109375" style="14" customWidth="1"/>
    <col min="784" max="784" width="7.28515625" style="14" customWidth="1"/>
    <col min="785" max="1023" width="9.140625" style="14"/>
    <col min="1024" max="1024" width="11.28515625" style="14" customWidth="1"/>
    <col min="1025" max="1025" width="67.7109375" style="14" customWidth="1"/>
    <col min="1026" max="1026" width="3.28515625" style="14" customWidth="1"/>
    <col min="1027" max="1039" width="10.7109375" style="14" customWidth="1"/>
    <col min="1040" max="1040" width="7.28515625" style="14" customWidth="1"/>
    <col min="1041" max="1279" width="9.140625" style="14"/>
    <col min="1280" max="1280" width="11.28515625" style="14" customWidth="1"/>
    <col min="1281" max="1281" width="67.7109375" style="14" customWidth="1"/>
    <col min="1282" max="1282" width="3.28515625" style="14" customWidth="1"/>
    <col min="1283" max="1295" width="10.7109375" style="14" customWidth="1"/>
    <col min="1296" max="1296" width="7.28515625" style="14" customWidth="1"/>
    <col min="1297" max="1535" width="9.140625" style="14"/>
    <col min="1536" max="1536" width="11.28515625" style="14" customWidth="1"/>
    <col min="1537" max="1537" width="67.7109375" style="14" customWidth="1"/>
    <col min="1538" max="1538" width="3.28515625" style="14" customWidth="1"/>
    <col min="1539" max="1551" width="10.7109375" style="14" customWidth="1"/>
    <col min="1552" max="1552" width="7.28515625" style="14" customWidth="1"/>
    <col min="1553" max="1791" width="9.140625" style="14"/>
    <col min="1792" max="1792" width="11.28515625" style="14" customWidth="1"/>
    <col min="1793" max="1793" width="67.7109375" style="14" customWidth="1"/>
    <col min="1794" max="1794" width="3.28515625" style="14" customWidth="1"/>
    <col min="1795" max="1807" width="10.7109375" style="14" customWidth="1"/>
    <col min="1808" max="1808" width="7.28515625" style="14" customWidth="1"/>
    <col min="1809" max="2047" width="9.140625" style="14"/>
    <col min="2048" max="2048" width="11.28515625" style="14" customWidth="1"/>
    <col min="2049" max="2049" width="67.7109375" style="14" customWidth="1"/>
    <col min="2050" max="2050" width="3.28515625" style="14" customWidth="1"/>
    <col min="2051" max="2063" width="10.7109375" style="14" customWidth="1"/>
    <col min="2064" max="2064" width="7.28515625" style="14" customWidth="1"/>
    <col min="2065" max="2303" width="9.140625" style="14"/>
    <col min="2304" max="2304" width="11.28515625" style="14" customWidth="1"/>
    <col min="2305" max="2305" width="67.7109375" style="14" customWidth="1"/>
    <col min="2306" max="2306" width="3.28515625" style="14" customWidth="1"/>
    <col min="2307" max="2319" width="10.7109375" style="14" customWidth="1"/>
    <col min="2320" max="2320" width="7.28515625" style="14" customWidth="1"/>
    <col min="2321" max="2559" width="9.140625" style="14"/>
    <col min="2560" max="2560" width="11.28515625" style="14" customWidth="1"/>
    <col min="2561" max="2561" width="67.7109375" style="14" customWidth="1"/>
    <col min="2562" max="2562" width="3.28515625" style="14" customWidth="1"/>
    <col min="2563" max="2575" width="10.7109375" style="14" customWidth="1"/>
    <col min="2576" max="2576" width="7.28515625" style="14" customWidth="1"/>
    <col min="2577" max="2815" width="9.140625" style="14"/>
    <col min="2816" max="2816" width="11.28515625" style="14" customWidth="1"/>
    <col min="2817" max="2817" width="67.7109375" style="14" customWidth="1"/>
    <col min="2818" max="2818" width="3.28515625" style="14" customWidth="1"/>
    <col min="2819" max="2831" width="10.7109375" style="14" customWidth="1"/>
    <col min="2832" max="2832" width="7.28515625" style="14" customWidth="1"/>
    <col min="2833" max="3071" width="9.140625" style="14"/>
    <col min="3072" max="3072" width="11.28515625" style="14" customWidth="1"/>
    <col min="3073" max="3073" width="67.7109375" style="14" customWidth="1"/>
    <col min="3074" max="3074" width="3.28515625" style="14" customWidth="1"/>
    <col min="3075" max="3087" width="10.7109375" style="14" customWidth="1"/>
    <col min="3088" max="3088" width="7.28515625" style="14" customWidth="1"/>
    <col min="3089" max="3327" width="9.140625" style="14"/>
    <col min="3328" max="3328" width="11.28515625" style="14" customWidth="1"/>
    <col min="3329" max="3329" width="67.7109375" style="14" customWidth="1"/>
    <col min="3330" max="3330" width="3.28515625" style="14" customWidth="1"/>
    <col min="3331" max="3343" width="10.7109375" style="14" customWidth="1"/>
    <col min="3344" max="3344" width="7.28515625" style="14" customWidth="1"/>
    <col min="3345" max="3583" width="9.140625" style="14"/>
    <col min="3584" max="3584" width="11.28515625" style="14" customWidth="1"/>
    <col min="3585" max="3585" width="67.7109375" style="14" customWidth="1"/>
    <col min="3586" max="3586" width="3.28515625" style="14" customWidth="1"/>
    <col min="3587" max="3599" width="10.7109375" style="14" customWidth="1"/>
    <col min="3600" max="3600" width="7.28515625" style="14" customWidth="1"/>
    <col min="3601" max="3839" width="9.140625" style="14"/>
    <col min="3840" max="3840" width="11.28515625" style="14" customWidth="1"/>
    <col min="3841" max="3841" width="67.7109375" style="14" customWidth="1"/>
    <col min="3842" max="3842" width="3.28515625" style="14" customWidth="1"/>
    <col min="3843" max="3855" width="10.7109375" style="14" customWidth="1"/>
    <col min="3856" max="3856" width="7.28515625" style="14" customWidth="1"/>
    <col min="3857" max="4095" width="9.140625" style="14"/>
    <col min="4096" max="4096" width="11.28515625" style="14" customWidth="1"/>
    <col min="4097" max="4097" width="67.7109375" style="14" customWidth="1"/>
    <col min="4098" max="4098" width="3.28515625" style="14" customWidth="1"/>
    <col min="4099" max="4111" width="10.7109375" style="14" customWidth="1"/>
    <col min="4112" max="4112" width="7.28515625" style="14" customWidth="1"/>
    <col min="4113" max="4351" width="9.140625" style="14"/>
    <col min="4352" max="4352" width="11.28515625" style="14" customWidth="1"/>
    <col min="4353" max="4353" width="67.7109375" style="14" customWidth="1"/>
    <col min="4354" max="4354" width="3.28515625" style="14" customWidth="1"/>
    <col min="4355" max="4367" width="10.7109375" style="14" customWidth="1"/>
    <col min="4368" max="4368" width="7.28515625" style="14" customWidth="1"/>
    <col min="4369" max="4607" width="9.140625" style="14"/>
    <col min="4608" max="4608" width="11.28515625" style="14" customWidth="1"/>
    <col min="4609" max="4609" width="67.7109375" style="14" customWidth="1"/>
    <col min="4610" max="4610" width="3.28515625" style="14" customWidth="1"/>
    <col min="4611" max="4623" width="10.7109375" style="14" customWidth="1"/>
    <col min="4624" max="4624" width="7.28515625" style="14" customWidth="1"/>
    <col min="4625" max="4863" width="9.140625" style="14"/>
    <col min="4864" max="4864" width="11.28515625" style="14" customWidth="1"/>
    <col min="4865" max="4865" width="67.7109375" style="14" customWidth="1"/>
    <col min="4866" max="4866" width="3.28515625" style="14" customWidth="1"/>
    <col min="4867" max="4879" width="10.7109375" style="14" customWidth="1"/>
    <col min="4880" max="4880" width="7.28515625" style="14" customWidth="1"/>
    <col min="4881" max="5119" width="9.140625" style="14"/>
    <col min="5120" max="5120" width="11.28515625" style="14" customWidth="1"/>
    <col min="5121" max="5121" width="67.7109375" style="14" customWidth="1"/>
    <col min="5122" max="5122" width="3.28515625" style="14" customWidth="1"/>
    <col min="5123" max="5135" width="10.7109375" style="14" customWidth="1"/>
    <col min="5136" max="5136" width="7.28515625" style="14" customWidth="1"/>
    <col min="5137" max="5375" width="9.140625" style="14"/>
    <col min="5376" max="5376" width="11.28515625" style="14" customWidth="1"/>
    <col min="5377" max="5377" width="67.7109375" style="14" customWidth="1"/>
    <col min="5378" max="5378" width="3.28515625" style="14" customWidth="1"/>
    <col min="5379" max="5391" width="10.7109375" style="14" customWidth="1"/>
    <col min="5392" max="5392" width="7.28515625" style="14" customWidth="1"/>
    <col min="5393" max="5631" width="9.140625" style="14"/>
    <col min="5632" max="5632" width="11.28515625" style="14" customWidth="1"/>
    <col min="5633" max="5633" width="67.7109375" style="14" customWidth="1"/>
    <col min="5634" max="5634" width="3.28515625" style="14" customWidth="1"/>
    <col min="5635" max="5647" width="10.7109375" style="14" customWidth="1"/>
    <col min="5648" max="5648" width="7.28515625" style="14" customWidth="1"/>
    <col min="5649" max="5887" width="9.140625" style="14"/>
    <col min="5888" max="5888" width="11.28515625" style="14" customWidth="1"/>
    <col min="5889" max="5889" width="67.7109375" style="14" customWidth="1"/>
    <col min="5890" max="5890" width="3.28515625" style="14" customWidth="1"/>
    <col min="5891" max="5903" width="10.7109375" style="14" customWidth="1"/>
    <col min="5904" max="5904" width="7.28515625" style="14" customWidth="1"/>
    <col min="5905" max="6143" width="9.140625" style="14"/>
    <col min="6144" max="6144" width="11.28515625" style="14" customWidth="1"/>
    <col min="6145" max="6145" width="67.7109375" style="14" customWidth="1"/>
    <col min="6146" max="6146" width="3.28515625" style="14" customWidth="1"/>
    <col min="6147" max="6159" width="10.7109375" style="14" customWidth="1"/>
    <col min="6160" max="6160" width="7.28515625" style="14" customWidth="1"/>
    <col min="6161" max="6399" width="9.140625" style="14"/>
    <col min="6400" max="6400" width="11.28515625" style="14" customWidth="1"/>
    <col min="6401" max="6401" width="67.7109375" style="14" customWidth="1"/>
    <col min="6402" max="6402" width="3.28515625" style="14" customWidth="1"/>
    <col min="6403" max="6415" width="10.7109375" style="14" customWidth="1"/>
    <col min="6416" max="6416" width="7.28515625" style="14" customWidth="1"/>
    <col min="6417" max="6655" width="9.140625" style="14"/>
    <col min="6656" max="6656" width="11.28515625" style="14" customWidth="1"/>
    <col min="6657" max="6657" width="67.7109375" style="14" customWidth="1"/>
    <col min="6658" max="6658" width="3.28515625" style="14" customWidth="1"/>
    <col min="6659" max="6671" width="10.7109375" style="14" customWidth="1"/>
    <col min="6672" max="6672" width="7.28515625" style="14" customWidth="1"/>
    <col min="6673" max="6911" width="9.140625" style="14"/>
    <col min="6912" max="6912" width="11.28515625" style="14" customWidth="1"/>
    <col min="6913" max="6913" width="67.7109375" style="14" customWidth="1"/>
    <col min="6914" max="6914" width="3.28515625" style="14" customWidth="1"/>
    <col min="6915" max="6927" width="10.7109375" style="14" customWidth="1"/>
    <col min="6928" max="6928" width="7.28515625" style="14" customWidth="1"/>
    <col min="6929" max="7167" width="9.140625" style="14"/>
    <col min="7168" max="7168" width="11.28515625" style="14" customWidth="1"/>
    <col min="7169" max="7169" width="67.7109375" style="14" customWidth="1"/>
    <col min="7170" max="7170" width="3.28515625" style="14" customWidth="1"/>
    <col min="7171" max="7183" width="10.7109375" style="14" customWidth="1"/>
    <col min="7184" max="7184" width="7.28515625" style="14" customWidth="1"/>
    <col min="7185" max="7423" width="9.140625" style="14"/>
    <col min="7424" max="7424" width="11.28515625" style="14" customWidth="1"/>
    <col min="7425" max="7425" width="67.7109375" style="14" customWidth="1"/>
    <col min="7426" max="7426" width="3.28515625" style="14" customWidth="1"/>
    <col min="7427" max="7439" width="10.7109375" style="14" customWidth="1"/>
    <col min="7440" max="7440" width="7.28515625" style="14" customWidth="1"/>
    <col min="7441" max="7679" width="9.140625" style="14"/>
    <col min="7680" max="7680" width="11.28515625" style="14" customWidth="1"/>
    <col min="7681" max="7681" width="67.7109375" style="14" customWidth="1"/>
    <col min="7682" max="7682" width="3.28515625" style="14" customWidth="1"/>
    <col min="7683" max="7695" width="10.7109375" style="14" customWidth="1"/>
    <col min="7696" max="7696" width="7.28515625" style="14" customWidth="1"/>
    <col min="7697" max="7935" width="9.140625" style="14"/>
    <col min="7936" max="7936" width="11.28515625" style="14" customWidth="1"/>
    <col min="7937" max="7937" width="67.7109375" style="14" customWidth="1"/>
    <col min="7938" max="7938" width="3.28515625" style="14" customWidth="1"/>
    <col min="7939" max="7951" width="10.7109375" style="14" customWidth="1"/>
    <col min="7952" max="7952" width="7.28515625" style="14" customWidth="1"/>
    <col min="7953" max="8191" width="9.140625" style="14"/>
    <col min="8192" max="8192" width="11.28515625" style="14" customWidth="1"/>
    <col min="8193" max="8193" width="67.7109375" style="14" customWidth="1"/>
    <col min="8194" max="8194" width="3.28515625" style="14" customWidth="1"/>
    <col min="8195" max="8207" width="10.7109375" style="14" customWidth="1"/>
    <col min="8208" max="8208" width="7.28515625" style="14" customWidth="1"/>
    <col min="8209" max="8447" width="9.140625" style="14"/>
    <col min="8448" max="8448" width="11.28515625" style="14" customWidth="1"/>
    <col min="8449" max="8449" width="67.7109375" style="14" customWidth="1"/>
    <col min="8450" max="8450" width="3.28515625" style="14" customWidth="1"/>
    <col min="8451" max="8463" width="10.7109375" style="14" customWidth="1"/>
    <col min="8464" max="8464" width="7.28515625" style="14" customWidth="1"/>
    <col min="8465" max="8703" width="9.140625" style="14"/>
    <col min="8704" max="8704" width="11.28515625" style="14" customWidth="1"/>
    <col min="8705" max="8705" width="67.7109375" style="14" customWidth="1"/>
    <col min="8706" max="8706" width="3.28515625" style="14" customWidth="1"/>
    <col min="8707" max="8719" width="10.7109375" style="14" customWidth="1"/>
    <col min="8720" max="8720" width="7.28515625" style="14" customWidth="1"/>
    <col min="8721" max="8959" width="9.140625" style="14"/>
    <col min="8960" max="8960" width="11.28515625" style="14" customWidth="1"/>
    <col min="8961" max="8961" width="67.7109375" style="14" customWidth="1"/>
    <col min="8962" max="8962" width="3.28515625" style="14" customWidth="1"/>
    <col min="8963" max="8975" width="10.7109375" style="14" customWidth="1"/>
    <col min="8976" max="8976" width="7.28515625" style="14" customWidth="1"/>
    <col min="8977" max="9215" width="9.140625" style="14"/>
    <col min="9216" max="9216" width="11.28515625" style="14" customWidth="1"/>
    <col min="9217" max="9217" width="67.7109375" style="14" customWidth="1"/>
    <col min="9218" max="9218" width="3.28515625" style="14" customWidth="1"/>
    <col min="9219" max="9231" width="10.7109375" style="14" customWidth="1"/>
    <col min="9232" max="9232" width="7.28515625" style="14" customWidth="1"/>
    <col min="9233" max="9471" width="9.140625" style="14"/>
    <col min="9472" max="9472" width="11.28515625" style="14" customWidth="1"/>
    <col min="9473" max="9473" width="67.7109375" style="14" customWidth="1"/>
    <col min="9474" max="9474" width="3.28515625" style="14" customWidth="1"/>
    <col min="9475" max="9487" width="10.7109375" style="14" customWidth="1"/>
    <col min="9488" max="9488" width="7.28515625" style="14" customWidth="1"/>
    <col min="9489" max="9727" width="9.140625" style="14"/>
    <col min="9728" max="9728" width="11.28515625" style="14" customWidth="1"/>
    <col min="9729" max="9729" width="67.7109375" style="14" customWidth="1"/>
    <col min="9730" max="9730" width="3.28515625" style="14" customWidth="1"/>
    <col min="9731" max="9743" width="10.7109375" style="14" customWidth="1"/>
    <col min="9744" max="9744" width="7.28515625" style="14" customWidth="1"/>
    <col min="9745" max="9983" width="9.140625" style="14"/>
    <col min="9984" max="9984" width="11.28515625" style="14" customWidth="1"/>
    <col min="9985" max="9985" width="67.7109375" style="14" customWidth="1"/>
    <col min="9986" max="9986" width="3.28515625" style="14" customWidth="1"/>
    <col min="9987" max="9999" width="10.7109375" style="14" customWidth="1"/>
    <col min="10000" max="10000" width="7.28515625" style="14" customWidth="1"/>
    <col min="10001" max="10239" width="9.140625" style="14"/>
    <col min="10240" max="10240" width="11.28515625" style="14" customWidth="1"/>
    <col min="10241" max="10241" width="67.7109375" style="14" customWidth="1"/>
    <col min="10242" max="10242" width="3.28515625" style="14" customWidth="1"/>
    <col min="10243" max="10255" width="10.7109375" style="14" customWidth="1"/>
    <col min="10256" max="10256" width="7.28515625" style="14" customWidth="1"/>
    <col min="10257" max="10495" width="9.140625" style="14"/>
    <col min="10496" max="10496" width="11.28515625" style="14" customWidth="1"/>
    <col min="10497" max="10497" width="67.7109375" style="14" customWidth="1"/>
    <col min="10498" max="10498" width="3.28515625" style="14" customWidth="1"/>
    <col min="10499" max="10511" width="10.7109375" style="14" customWidth="1"/>
    <col min="10512" max="10512" width="7.28515625" style="14" customWidth="1"/>
    <col min="10513" max="10751" width="9.140625" style="14"/>
    <col min="10752" max="10752" width="11.28515625" style="14" customWidth="1"/>
    <col min="10753" max="10753" width="67.7109375" style="14" customWidth="1"/>
    <col min="10754" max="10754" width="3.28515625" style="14" customWidth="1"/>
    <col min="10755" max="10767" width="10.7109375" style="14" customWidth="1"/>
    <col min="10768" max="10768" width="7.28515625" style="14" customWidth="1"/>
    <col min="10769" max="11007" width="9.140625" style="14"/>
    <col min="11008" max="11008" width="11.28515625" style="14" customWidth="1"/>
    <col min="11009" max="11009" width="67.7109375" style="14" customWidth="1"/>
    <col min="11010" max="11010" width="3.28515625" style="14" customWidth="1"/>
    <col min="11011" max="11023" width="10.7109375" style="14" customWidth="1"/>
    <col min="11024" max="11024" width="7.28515625" style="14" customWidth="1"/>
    <col min="11025" max="11263" width="9.140625" style="14"/>
    <col min="11264" max="11264" width="11.28515625" style="14" customWidth="1"/>
    <col min="11265" max="11265" width="67.7109375" style="14" customWidth="1"/>
    <col min="11266" max="11266" width="3.28515625" style="14" customWidth="1"/>
    <col min="11267" max="11279" width="10.7109375" style="14" customWidth="1"/>
    <col min="11280" max="11280" width="7.28515625" style="14" customWidth="1"/>
    <col min="11281" max="11519" width="9.140625" style="14"/>
    <col min="11520" max="11520" width="11.28515625" style="14" customWidth="1"/>
    <col min="11521" max="11521" width="67.7109375" style="14" customWidth="1"/>
    <col min="11522" max="11522" width="3.28515625" style="14" customWidth="1"/>
    <col min="11523" max="11535" width="10.7109375" style="14" customWidth="1"/>
    <col min="11536" max="11536" width="7.28515625" style="14" customWidth="1"/>
    <col min="11537" max="11775" width="9.140625" style="14"/>
    <col min="11776" max="11776" width="11.28515625" style="14" customWidth="1"/>
    <col min="11777" max="11777" width="67.7109375" style="14" customWidth="1"/>
    <col min="11778" max="11778" width="3.28515625" style="14" customWidth="1"/>
    <col min="11779" max="11791" width="10.7109375" style="14" customWidth="1"/>
    <col min="11792" max="11792" width="7.28515625" style="14" customWidth="1"/>
    <col min="11793" max="12031" width="9.140625" style="14"/>
    <col min="12032" max="12032" width="11.28515625" style="14" customWidth="1"/>
    <col min="12033" max="12033" width="67.7109375" style="14" customWidth="1"/>
    <col min="12034" max="12034" width="3.28515625" style="14" customWidth="1"/>
    <col min="12035" max="12047" width="10.7109375" style="14" customWidth="1"/>
    <col min="12048" max="12048" width="7.28515625" style="14" customWidth="1"/>
    <col min="12049" max="12287" width="9.140625" style="14"/>
    <col min="12288" max="12288" width="11.28515625" style="14" customWidth="1"/>
    <col min="12289" max="12289" width="67.7109375" style="14" customWidth="1"/>
    <col min="12290" max="12290" width="3.28515625" style="14" customWidth="1"/>
    <col min="12291" max="12303" width="10.7109375" style="14" customWidth="1"/>
    <col min="12304" max="12304" width="7.28515625" style="14" customWidth="1"/>
    <col min="12305" max="12543" width="9.140625" style="14"/>
    <col min="12544" max="12544" width="11.28515625" style="14" customWidth="1"/>
    <col min="12545" max="12545" width="67.7109375" style="14" customWidth="1"/>
    <col min="12546" max="12546" width="3.28515625" style="14" customWidth="1"/>
    <col min="12547" max="12559" width="10.7109375" style="14" customWidth="1"/>
    <col min="12560" max="12560" width="7.28515625" style="14" customWidth="1"/>
    <col min="12561" max="12799" width="9.140625" style="14"/>
    <col min="12800" max="12800" width="11.28515625" style="14" customWidth="1"/>
    <col min="12801" max="12801" width="67.7109375" style="14" customWidth="1"/>
    <col min="12802" max="12802" width="3.28515625" style="14" customWidth="1"/>
    <col min="12803" max="12815" width="10.7109375" style="14" customWidth="1"/>
    <col min="12816" max="12816" width="7.28515625" style="14" customWidth="1"/>
    <col min="12817" max="13055" width="9.140625" style="14"/>
    <col min="13056" max="13056" width="11.28515625" style="14" customWidth="1"/>
    <col min="13057" max="13057" width="67.7109375" style="14" customWidth="1"/>
    <col min="13058" max="13058" width="3.28515625" style="14" customWidth="1"/>
    <col min="13059" max="13071" width="10.7109375" style="14" customWidth="1"/>
    <col min="13072" max="13072" width="7.28515625" style="14" customWidth="1"/>
    <col min="13073" max="13311" width="9.140625" style="14"/>
    <col min="13312" max="13312" width="11.28515625" style="14" customWidth="1"/>
    <col min="13313" max="13313" width="67.7109375" style="14" customWidth="1"/>
    <col min="13314" max="13314" width="3.28515625" style="14" customWidth="1"/>
    <col min="13315" max="13327" width="10.7109375" style="14" customWidth="1"/>
    <col min="13328" max="13328" width="7.28515625" style="14" customWidth="1"/>
    <col min="13329" max="13567" width="9.140625" style="14"/>
    <col min="13568" max="13568" width="11.28515625" style="14" customWidth="1"/>
    <col min="13569" max="13569" width="67.7109375" style="14" customWidth="1"/>
    <col min="13570" max="13570" width="3.28515625" style="14" customWidth="1"/>
    <col min="13571" max="13583" width="10.7109375" style="14" customWidth="1"/>
    <col min="13584" max="13584" width="7.28515625" style="14" customWidth="1"/>
    <col min="13585" max="13823" width="9.140625" style="14"/>
    <col min="13824" max="13824" width="11.28515625" style="14" customWidth="1"/>
    <col min="13825" max="13825" width="67.7109375" style="14" customWidth="1"/>
    <col min="13826" max="13826" width="3.28515625" style="14" customWidth="1"/>
    <col min="13827" max="13839" width="10.7109375" style="14" customWidth="1"/>
    <col min="13840" max="13840" width="7.28515625" style="14" customWidth="1"/>
    <col min="13841" max="14079" width="9.140625" style="14"/>
    <col min="14080" max="14080" width="11.28515625" style="14" customWidth="1"/>
    <col min="14081" max="14081" width="67.7109375" style="14" customWidth="1"/>
    <col min="14082" max="14082" width="3.28515625" style="14" customWidth="1"/>
    <col min="14083" max="14095" width="10.7109375" style="14" customWidth="1"/>
    <col min="14096" max="14096" width="7.28515625" style="14" customWidth="1"/>
    <col min="14097" max="14335" width="9.140625" style="14"/>
    <col min="14336" max="14336" width="11.28515625" style="14" customWidth="1"/>
    <col min="14337" max="14337" width="67.7109375" style="14" customWidth="1"/>
    <col min="14338" max="14338" width="3.28515625" style="14" customWidth="1"/>
    <col min="14339" max="14351" width="10.7109375" style="14" customWidth="1"/>
    <col min="14352" max="14352" width="7.28515625" style="14" customWidth="1"/>
    <col min="14353" max="14591" width="9.140625" style="14"/>
    <col min="14592" max="14592" width="11.28515625" style="14" customWidth="1"/>
    <col min="14593" max="14593" width="67.7109375" style="14" customWidth="1"/>
    <col min="14594" max="14594" width="3.28515625" style="14" customWidth="1"/>
    <col min="14595" max="14607" width="10.7109375" style="14" customWidth="1"/>
    <col min="14608" max="14608" width="7.28515625" style="14" customWidth="1"/>
    <col min="14609" max="14847" width="9.140625" style="14"/>
    <col min="14848" max="14848" width="11.28515625" style="14" customWidth="1"/>
    <col min="14849" max="14849" width="67.7109375" style="14" customWidth="1"/>
    <col min="14850" max="14850" width="3.28515625" style="14" customWidth="1"/>
    <col min="14851" max="14863" width="10.7109375" style="14" customWidth="1"/>
    <col min="14864" max="14864" width="7.28515625" style="14" customWidth="1"/>
    <col min="14865" max="15103" width="9.140625" style="14"/>
    <col min="15104" max="15104" width="11.28515625" style="14" customWidth="1"/>
    <col min="15105" max="15105" width="67.7109375" style="14" customWidth="1"/>
    <col min="15106" max="15106" width="3.28515625" style="14" customWidth="1"/>
    <col min="15107" max="15119" width="10.7109375" style="14" customWidth="1"/>
    <col min="15120" max="15120" width="7.28515625" style="14" customWidth="1"/>
    <col min="15121" max="15359" width="9.140625" style="14"/>
    <col min="15360" max="15360" width="11.28515625" style="14" customWidth="1"/>
    <col min="15361" max="15361" width="67.7109375" style="14" customWidth="1"/>
    <col min="15362" max="15362" width="3.28515625" style="14" customWidth="1"/>
    <col min="15363" max="15375" width="10.7109375" style="14" customWidth="1"/>
    <col min="15376" max="15376" width="7.28515625" style="14" customWidth="1"/>
    <col min="15377" max="15615" width="9.140625" style="14"/>
    <col min="15616" max="15616" width="11.28515625" style="14" customWidth="1"/>
    <col min="15617" max="15617" width="67.7109375" style="14" customWidth="1"/>
    <col min="15618" max="15618" width="3.28515625" style="14" customWidth="1"/>
    <col min="15619" max="15631" width="10.7109375" style="14" customWidth="1"/>
    <col min="15632" max="15632" width="7.28515625" style="14" customWidth="1"/>
    <col min="15633" max="15871" width="9.140625" style="14"/>
    <col min="15872" max="15872" width="11.28515625" style="14" customWidth="1"/>
    <col min="15873" max="15873" width="67.7109375" style="14" customWidth="1"/>
    <col min="15874" max="15874" width="3.28515625" style="14" customWidth="1"/>
    <col min="15875" max="15887" width="10.7109375" style="14" customWidth="1"/>
    <col min="15888" max="15888" width="7.28515625" style="14" customWidth="1"/>
    <col min="15889" max="16127" width="9.140625" style="14"/>
    <col min="16128" max="16128" width="11.28515625" style="14" customWidth="1"/>
    <col min="16129" max="16129" width="67.7109375" style="14" customWidth="1"/>
    <col min="16130" max="16130" width="3.28515625" style="14" customWidth="1"/>
    <col min="16131" max="16143" width="10.7109375" style="14" customWidth="1"/>
    <col min="16144" max="16144" width="7.28515625" style="14" customWidth="1"/>
    <col min="16145" max="16384" width="9.140625" style="14"/>
  </cols>
  <sheetData>
    <row r="1" spans="1:18" ht="13.5" thickBot="1" x14ac:dyDescent="0.25">
      <c r="A1" s="128" t="s">
        <v>167</v>
      </c>
      <c r="B1" s="129">
        <v>3</v>
      </c>
      <c r="C1" s="130"/>
      <c r="D1" s="131"/>
      <c r="E1" s="132">
        <v>1</v>
      </c>
      <c r="F1" s="132">
        <v>2</v>
      </c>
      <c r="G1" s="132">
        <v>3</v>
      </c>
      <c r="H1" s="132">
        <v>4</v>
      </c>
      <c r="I1" s="132">
        <v>5</v>
      </c>
      <c r="J1" s="132">
        <v>6</v>
      </c>
      <c r="K1" s="132">
        <v>7</v>
      </c>
      <c r="L1" s="132">
        <v>8</v>
      </c>
      <c r="M1" s="132">
        <v>9</v>
      </c>
      <c r="N1" s="132">
        <v>10</v>
      </c>
      <c r="O1" s="132">
        <v>11</v>
      </c>
      <c r="P1" s="132">
        <v>12</v>
      </c>
    </row>
    <row r="2" spans="1:18" ht="13.5" thickTop="1" x14ac:dyDescent="0.2">
      <c r="A2" s="133" t="str">
        <f t="shared" ref="A2:A13" si="0">CONCATENATE($B$1,"|",B2)</f>
        <v>3|1</v>
      </c>
      <c r="B2" s="134">
        <v>1</v>
      </c>
      <c r="C2" s="135" t="s">
        <v>86</v>
      </c>
      <c r="D2" s="136">
        <v>1</v>
      </c>
      <c r="E2" s="137">
        <v>50</v>
      </c>
      <c r="F2" s="137">
        <v>50</v>
      </c>
      <c r="G2" s="137"/>
      <c r="H2" s="137"/>
      <c r="I2" s="137"/>
      <c r="J2" s="138"/>
      <c r="K2" s="138"/>
      <c r="L2" s="138"/>
      <c r="M2" s="138"/>
      <c r="N2" s="138"/>
      <c r="O2" s="138"/>
      <c r="P2" s="138"/>
      <c r="R2" s="14">
        <f t="shared" ref="R2:R13" si="1">SUM(E2:P2)</f>
        <v>100</v>
      </c>
    </row>
    <row r="3" spans="1:18" x14ac:dyDescent="0.2">
      <c r="A3" s="139" t="str">
        <f t="shared" si="0"/>
        <v>3|2</v>
      </c>
      <c r="B3" s="140" t="s">
        <v>87</v>
      </c>
      <c r="C3" s="135" t="s">
        <v>88</v>
      </c>
      <c r="D3" s="136">
        <v>2</v>
      </c>
      <c r="E3" s="137">
        <v>40</v>
      </c>
      <c r="F3" s="137">
        <v>50</v>
      </c>
      <c r="G3" s="137">
        <v>10</v>
      </c>
      <c r="H3" s="137"/>
      <c r="I3" s="137"/>
      <c r="J3" s="141"/>
      <c r="K3" s="141"/>
      <c r="L3" s="141"/>
      <c r="M3" s="141"/>
      <c r="N3" s="141"/>
      <c r="O3" s="141"/>
      <c r="P3" s="141"/>
      <c r="R3" s="14">
        <f t="shared" si="1"/>
        <v>100</v>
      </c>
    </row>
    <row r="4" spans="1:18" x14ac:dyDescent="0.2">
      <c r="A4" s="139" t="str">
        <f t="shared" si="0"/>
        <v>3|3</v>
      </c>
      <c r="B4" s="140" t="s">
        <v>89</v>
      </c>
      <c r="C4" s="135" t="s">
        <v>50</v>
      </c>
      <c r="D4" s="136">
        <v>3</v>
      </c>
      <c r="E4" s="142">
        <v>60</v>
      </c>
      <c r="F4" s="142">
        <v>40</v>
      </c>
      <c r="G4" s="142"/>
      <c r="H4" s="142"/>
      <c r="I4" s="142"/>
      <c r="J4" s="141"/>
      <c r="K4" s="141"/>
      <c r="L4" s="141"/>
      <c r="M4" s="141"/>
      <c r="N4" s="141"/>
      <c r="O4" s="141"/>
      <c r="P4" s="141"/>
      <c r="R4" s="14">
        <f t="shared" si="1"/>
        <v>100</v>
      </c>
    </row>
    <row r="5" spans="1:18" x14ac:dyDescent="0.2">
      <c r="A5" s="139" t="str">
        <f t="shared" si="0"/>
        <v>3|4</v>
      </c>
      <c r="B5" s="140" t="s">
        <v>90</v>
      </c>
      <c r="C5" s="135" t="s">
        <v>91</v>
      </c>
      <c r="D5" s="136">
        <v>4</v>
      </c>
      <c r="E5" s="142">
        <v>20</v>
      </c>
      <c r="F5" s="142">
        <v>50</v>
      </c>
      <c r="G5" s="142">
        <v>30</v>
      </c>
      <c r="H5" s="142"/>
      <c r="I5" s="142"/>
      <c r="J5" s="141"/>
      <c r="K5" s="141"/>
      <c r="L5" s="141"/>
      <c r="M5" s="141"/>
      <c r="N5" s="141"/>
      <c r="O5" s="141"/>
      <c r="P5" s="141"/>
      <c r="R5" s="14">
        <f t="shared" si="1"/>
        <v>100</v>
      </c>
    </row>
    <row r="6" spans="1:18" x14ac:dyDescent="0.2">
      <c r="A6" s="139" t="str">
        <f t="shared" si="0"/>
        <v>3|5</v>
      </c>
      <c r="B6" s="140" t="s">
        <v>93</v>
      </c>
      <c r="C6" s="135" t="s">
        <v>94</v>
      </c>
      <c r="D6" s="136">
        <v>5</v>
      </c>
      <c r="E6" s="142">
        <v>10</v>
      </c>
      <c r="F6" s="142">
        <v>50</v>
      </c>
      <c r="G6" s="142">
        <v>40</v>
      </c>
      <c r="H6" s="142"/>
      <c r="I6" s="142"/>
      <c r="J6" s="141"/>
      <c r="K6" s="141"/>
      <c r="L6" s="141"/>
      <c r="M6" s="141"/>
      <c r="N6" s="141"/>
      <c r="O6" s="141"/>
      <c r="P6" s="141"/>
      <c r="R6" s="14">
        <f t="shared" si="1"/>
        <v>100</v>
      </c>
    </row>
    <row r="7" spans="1:18" x14ac:dyDescent="0.2">
      <c r="A7" s="139" t="str">
        <f t="shared" si="0"/>
        <v>3|6</v>
      </c>
      <c r="B7" s="140" t="s">
        <v>96</v>
      </c>
      <c r="C7" s="135" t="s">
        <v>58</v>
      </c>
      <c r="D7" s="136"/>
      <c r="E7" s="142"/>
      <c r="F7" s="142">
        <v>30</v>
      </c>
      <c r="G7" s="142">
        <v>70</v>
      </c>
      <c r="H7" s="142"/>
      <c r="I7" s="142"/>
      <c r="J7" s="141"/>
      <c r="K7" s="141"/>
      <c r="L7" s="141"/>
      <c r="M7" s="141"/>
      <c r="N7" s="141"/>
      <c r="O7" s="141"/>
      <c r="P7" s="141"/>
      <c r="R7" s="14">
        <f t="shared" si="1"/>
        <v>100</v>
      </c>
    </row>
    <row r="8" spans="1:18" x14ac:dyDescent="0.2">
      <c r="A8" s="139" t="str">
        <f t="shared" si="0"/>
        <v>3|7</v>
      </c>
      <c r="B8" s="140" t="s">
        <v>97</v>
      </c>
      <c r="C8" s="135" t="s">
        <v>98</v>
      </c>
      <c r="D8" s="136">
        <v>3</v>
      </c>
      <c r="E8" s="142"/>
      <c r="F8" s="142">
        <v>40</v>
      </c>
      <c r="G8" s="142">
        <v>60</v>
      </c>
      <c r="H8" s="142"/>
      <c r="I8" s="142"/>
      <c r="J8" s="141"/>
      <c r="K8" s="141"/>
      <c r="L8" s="141"/>
      <c r="M8" s="141"/>
      <c r="N8" s="141"/>
      <c r="O8" s="141"/>
      <c r="P8" s="141"/>
      <c r="R8" s="14">
        <f t="shared" si="1"/>
        <v>100</v>
      </c>
    </row>
    <row r="9" spans="1:18" x14ac:dyDescent="0.2">
      <c r="A9" s="139" t="str">
        <f t="shared" si="0"/>
        <v>3|8</v>
      </c>
      <c r="B9" s="140" t="s">
        <v>99</v>
      </c>
      <c r="C9" s="135" t="s">
        <v>166</v>
      </c>
      <c r="D9" s="136">
        <v>5</v>
      </c>
      <c r="E9" s="142">
        <v>10</v>
      </c>
      <c r="F9" s="142">
        <v>50</v>
      </c>
      <c r="G9" s="142">
        <v>40</v>
      </c>
      <c r="H9" s="142"/>
      <c r="I9" s="142"/>
      <c r="J9" s="141"/>
      <c r="K9" s="141"/>
      <c r="L9" s="141"/>
      <c r="M9" s="141"/>
      <c r="N9" s="141"/>
      <c r="O9" s="141"/>
      <c r="P9" s="141"/>
      <c r="R9" s="14">
        <f t="shared" si="1"/>
        <v>100</v>
      </c>
    </row>
    <row r="10" spans="1:18" x14ac:dyDescent="0.2">
      <c r="A10" s="139" t="str">
        <f t="shared" si="0"/>
        <v>3|9</v>
      </c>
      <c r="B10" s="140" t="s">
        <v>118</v>
      </c>
      <c r="C10" s="135" t="s">
        <v>168</v>
      </c>
      <c r="D10" s="136"/>
      <c r="E10" s="142">
        <v>20</v>
      </c>
      <c r="F10" s="142">
        <v>50</v>
      </c>
      <c r="G10" s="142">
        <v>30</v>
      </c>
      <c r="H10" s="142"/>
      <c r="I10" s="142"/>
      <c r="J10" s="141"/>
      <c r="K10" s="141"/>
      <c r="L10" s="141"/>
      <c r="M10" s="141"/>
      <c r="N10" s="141"/>
      <c r="O10" s="141"/>
      <c r="P10" s="141"/>
      <c r="R10" s="14">
        <f t="shared" si="1"/>
        <v>100</v>
      </c>
    </row>
    <row r="11" spans="1:18" x14ac:dyDescent="0.2">
      <c r="A11" s="139" t="str">
        <f t="shared" si="0"/>
        <v>3|10</v>
      </c>
      <c r="B11" s="140" t="s">
        <v>125</v>
      </c>
      <c r="C11" s="135" t="s">
        <v>169</v>
      </c>
      <c r="D11" s="136">
        <v>6</v>
      </c>
      <c r="E11" s="142"/>
      <c r="F11" s="142">
        <v>40</v>
      </c>
      <c r="G11" s="142">
        <v>60</v>
      </c>
      <c r="H11" s="142"/>
      <c r="I11" s="142"/>
      <c r="J11" s="141"/>
      <c r="K11" s="141"/>
      <c r="L11" s="141"/>
      <c r="M11" s="141"/>
      <c r="N11" s="141"/>
      <c r="O11" s="141"/>
      <c r="P11" s="141"/>
      <c r="R11" s="14">
        <f t="shared" si="1"/>
        <v>100</v>
      </c>
    </row>
    <row r="12" spans="1:18" x14ac:dyDescent="0.2">
      <c r="A12" s="139" t="str">
        <f t="shared" si="0"/>
        <v>3|11</v>
      </c>
      <c r="B12" s="140" t="s">
        <v>135</v>
      </c>
      <c r="C12" s="135" t="s">
        <v>134</v>
      </c>
      <c r="D12" s="136">
        <v>6</v>
      </c>
      <c r="E12" s="142">
        <v>20</v>
      </c>
      <c r="F12" s="142">
        <v>40</v>
      </c>
      <c r="G12" s="142">
        <v>40</v>
      </c>
      <c r="H12" s="142"/>
      <c r="I12" s="142"/>
      <c r="J12" s="141"/>
      <c r="K12" s="141"/>
      <c r="L12" s="141"/>
      <c r="M12" s="141"/>
      <c r="N12" s="141"/>
      <c r="O12" s="141"/>
      <c r="P12" s="141"/>
      <c r="R12" s="14">
        <f t="shared" si="1"/>
        <v>100</v>
      </c>
    </row>
    <row r="13" spans="1:18" x14ac:dyDescent="0.2">
      <c r="A13" s="139" t="str">
        <f t="shared" si="0"/>
        <v>3|12</v>
      </c>
      <c r="B13" s="140" t="s">
        <v>139</v>
      </c>
      <c r="C13" s="135" t="s">
        <v>140</v>
      </c>
      <c r="D13" s="136"/>
      <c r="E13" s="142">
        <v>20</v>
      </c>
      <c r="F13" s="142">
        <v>40</v>
      </c>
      <c r="G13" s="142">
        <v>40</v>
      </c>
      <c r="H13" s="142"/>
      <c r="I13" s="142"/>
      <c r="J13" s="141"/>
      <c r="K13" s="141"/>
      <c r="L13" s="141"/>
      <c r="M13" s="141"/>
      <c r="N13" s="141"/>
      <c r="O13" s="141"/>
      <c r="P13" s="141"/>
      <c r="R13" s="14">
        <f t="shared" si="1"/>
        <v>100</v>
      </c>
    </row>
    <row r="15" spans="1:18" ht="13.5" thickBot="1" x14ac:dyDescent="0.25">
      <c r="A15" s="143" t="s">
        <v>167</v>
      </c>
      <c r="B15" s="144">
        <v>4</v>
      </c>
      <c r="C15" s="145"/>
      <c r="D15" s="146"/>
      <c r="E15" s="132">
        <v>1</v>
      </c>
      <c r="F15" s="132">
        <v>2</v>
      </c>
      <c r="G15" s="132">
        <v>3</v>
      </c>
      <c r="H15" s="132">
        <v>4</v>
      </c>
      <c r="I15" s="132">
        <v>5</v>
      </c>
      <c r="J15" s="132">
        <v>6</v>
      </c>
      <c r="K15" s="132">
        <v>7</v>
      </c>
      <c r="L15" s="132">
        <v>8</v>
      </c>
      <c r="M15" s="132">
        <v>9</v>
      </c>
      <c r="N15" s="132">
        <v>10</v>
      </c>
      <c r="O15" s="132">
        <v>11</v>
      </c>
      <c r="P15" s="132">
        <v>12</v>
      </c>
    </row>
    <row r="16" spans="1:18" ht="13.5" thickTop="1" x14ac:dyDescent="0.2">
      <c r="A16" s="133" t="str">
        <f t="shared" ref="A16:A27" si="2">CONCATENATE($B$15,"|",B16)</f>
        <v>4|1</v>
      </c>
      <c r="B16" s="134">
        <v>1</v>
      </c>
      <c r="C16" s="135" t="s">
        <v>86</v>
      </c>
      <c r="D16" s="136">
        <v>1</v>
      </c>
      <c r="E16" s="137">
        <v>50</v>
      </c>
      <c r="F16" s="137">
        <v>50</v>
      </c>
      <c r="G16" s="137"/>
      <c r="H16" s="137"/>
      <c r="I16" s="137"/>
      <c r="J16" s="138"/>
      <c r="K16" s="138"/>
      <c r="L16" s="138"/>
      <c r="M16" s="138"/>
      <c r="N16" s="138"/>
      <c r="O16" s="138"/>
      <c r="P16" s="138"/>
      <c r="R16" s="14">
        <f t="shared" ref="R16:R27" si="3">SUM(E16:P16)</f>
        <v>100</v>
      </c>
    </row>
    <row r="17" spans="1:18" x14ac:dyDescent="0.2">
      <c r="A17" s="139" t="str">
        <f t="shared" si="2"/>
        <v>4|2</v>
      </c>
      <c r="B17" s="140" t="s">
        <v>87</v>
      </c>
      <c r="C17" s="135" t="s">
        <v>88</v>
      </c>
      <c r="D17" s="136">
        <v>2</v>
      </c>
      <c r="E17" s="137">
        <v>30</v>
      </c>
      <c r="F17" s="137">
        <v>40</v>
      </c>
      <c r="G17" s="137">
        <v>20</v>
      </c>
      <c r="H17" s="137">
        <v>10</v>
      </c>
      <c r="I17" s="137"/>
      <c r="J17" s="141"/>
      <c r="K17" s="141"/>
      <c r="L17" s="141"/>
      <c r="M17" s="141"/>
      <c r="N17" s="141"/>
      <c r="O17" s="141"/>
      <c r="P17" s="141"/>
      <c r="R17" s="14">
        <f t="shared" si="3"/>
        <v>100</v>
      </c>
    </row>
    <row r="18" spans="1:18" x14ac:dyDescent="0.2">
      <c r="A18" s="139" t="str">
        <f t="shared" si="2"/>
        <v>4|3</v>
      </c>
      <c r="B18" s="140" t="s">
        <v>89</v>
      </c>
      <c r="C18" s="135" t="s">
        <v>50</v>
      </c>
      <c r="D18" s="136">
        <v>3</v>
      </c>
      <c r="E18" s="142">
        <v>50</v>
      </c>
      <c r="F18" s="142">
        <v>40</v>
      </c>
      <c r="G18" s="142">
        <v>10</v>
      </c>
      <c r="H18" s="142"/>
      <c r="I18" s="142"/>
      <c r="J18" s="141"/>
      <c r="K18" s="141"/>
      <c r="L18" s="141"/>
      <c r="M18" s="141"/>
      <c r="N18" s="141"/>
      <c r="O18" s="141"/>
      <c r="P18" s="141"/>
      <c r="R18" s="14">
        <f t="shared" si="3"/>
        <v>100</v>
      </c>
    </row>
    <row r="19" spans="1:18" x14ac:dyDescent="0.2">
      <c r="A19" s="139" t="str">
        <f t="shared" si="2"/>
        <v>4|4</v>
      </c>
      <c r="B19" s="140" t="s">
        <v>90</v>
      </c>
      <c r="C19" s="135" t="s">
        <v>91</v>
      </c>
      <c r="D19" s="136">
        <v>4</v>
      </c>
      <c r="E19" s="142">
        <v>20</v>
      </c>
      <c r="F19" s="142">
        <v>40</v>
      </c>
      <c r="G19" s="142">
        <v>20</v>
      </c>
      <c r="H19" s="142">
        <v>20</v>
      </c>
      <c r="I19" s="142"/>
      <c r="J19" s="141"/>
      <c r="K19" s="141"/>
      <c r="L19" s="141"/>
      <c r="M19" s="141"/>
      <c r="N19" s="141"/>
      <c r="O19" s="141"/>
      <c r="P19" s="141"/>
      <c r="R19" s="14">
        <f t="shared" si="3"/>
        <v>100</v>
      </c>
    </row>
    <row r="20" spans="1:18" x14ac:dyDescent="0.2">
      <c r="A20" s="139" t="str">
        <f t="shared" si="2"/>
        <v>4|5</v>
      </c>
      <c r="B20" s="140" t="s">
        <v>93</v>
      </c>
      <c r="C20" s="135" t="s">
        <v>94</v>
      </c>
      <c r="D20" s="136">
        <v>5</v>
      </c>
      <c r="E20" s="142">
        <v>10</v>
      </c>
      <c r="F20" s="142">
        <v>30</v>
      </c>
      <c r="G20" s="142">
        <v>40</v>
      </c>
      <c r="H20" s="142">
        <v>20</v>
      </c>
      <c r="I20" s="142"/>
      <c r="J20" s="141"/>
      <c r="K20" s="141"/>
      <c r="L20" s="141"/>
      <c r="M20" s="141"/>
      <c r="N20" s="141"/>
      <c r="O20" s="141"/>
      <c r="P20" s="141"/>
      <c r="R20" s="14">
        <f t="shared" si="3"/>
        <v>100</v>
      </c>
    </row>
    <row r="21" spans="1:18" x14ac:dyDescent="0.2">
      <c r="A21" s="139" t="str">
        <f t="shared" si="2"/>
        <v>4|6</v>
      </c>
      <c r="B21" s="140" t="s">
        <v>96</v>
      </c>
      <c r="C21" s="135" t="s">
        <v>58</v>
      </c>
      <c r="D21" s="136"/>
      <c r="E21" s="142"/>
      <c r="F21" s="142">
        <v>10</v>
      </c>
      <c r="G21" s="142">
        <v>70</v>
      </c>
      <c r="H21" s="142">
        <v>20</v>
      </c>
      <c r="I21" s="142"/>
      <c r="J21" s="141"/>
      <c r="K21" s="141"/>
      <c r="L21" s="141"/>
      <c r="M21" s="141"/>
      <c r="N21" s="141"/>
      <c r="O21" s="141"/>
      <c r="P21" s="141"/>
      <c r="R21" s="14">
        <f t="shared" si="3"/>
        <v>100</v>
      </c>
    </row>
    <row r="22" spans="1:18" x14ac:dyDescent="0.2">
      <c r="A22" s="139" t="str">
        <f t="shared" si="2"/>
        <v>4|7</v>
      </c>
      <c r="B22" s="140" t="s">
        <v>97</v>
      </c>
      <c r="C22" s="135" t="s">
        <v>98</v>
      </c>
      <c r="D22" s="136"/>
      <c r="E22" s="142"/>
      <c r="F22" s="142">
        <v>30</v>
      </c>
      <c r="G22" s="142">
        <v>30</v>
      </c>
      <c r="H22" s="142">
        <v>40</v>
      </c>
      <c r="I22" s="142"/>
      <c r="J22" s="141"/>
      <c r="K22" s="141"/>
      <c r="L22" s="141"/>
      <c r="M22" s="141"/>
      <c r="N22" s="141"/>
      <c r="O22" s="141"/>
      <c r="P22" s="141"/>
      <c r="R22" s="14">
        <f t="shared" si="3"/>
        <v>100</v>
      </c>
    </row>
    <row r="23" spans="1:18" x14ac:dyDescent="0.2">
      <c r="A23" s="139" t="str">
        <f t="shared" si="2"/>
        <v>4|8</v>
      </c>
      <c r="B23" s="140" t="s">
        <v>99</v>
      </c>
      <c r="C23" s="135" t="s">
        <v>166</v>
      </c>
      <c r="D23" s="136">
        <v>3</v>
      </c>
      <c r="E23" s="142">
        <v>10</v>
      </c>
      <c r="F23" s="142">
        <v>30</v>
      </c>
      <c r="G23" s="142">
        <v>30</v>
      </c>
      <c r="H23" s="142">
        <v>30</v>
      </c>
      <c r="I23" s="142"/>
      <c r="J23" s="141"/>
      <c r="K23" s="141"/>
      <c r="L23" s="141"/>
      <c r="M23" s="141"/>
      <c r="N23" s="141"/>
      <c r="O23" s="141"/>
      <c r="P23" s="141"/>
      <c r="R23" s="14">
        <f t="shared" si="3"/>
        <v>100</v>
      </c>
    </row>
    <row r="24" spans="1:18" x14ac:dyDescent="0.2">
      <c r="A24" s="139" t="str">
        <f t="shared" si="2"/>
        <v>4|9</v>
      </c>
      <c r="B24" s="140" t="s">
        <v>118</v>
      </c>
      <c r="C24" s="135" t="s">
        <v>168</v>
      </c>
      <c r="D24" s="136">
        <v>5</v>
      </c>
      <c r="E24" s="142">
        <v>20</v>
      </c>
      <c r="F24" s="142">
        <v>30</v>
      </c>
      <c r="G24" s="142">
        <v>30</v>
      </c>
      <c r="H24" s="142">
        <v>20</v>
      </c>
      <c r="I24" s="142"/>
      <c r="J24" s="141"/>
      <c r="K24" s="141"/>
      <c r="L24" s="141"/>
      <c r="M24" s="141"/>
      <c r="N24" s="141"/>
      <c r="O24" s="141"/>
      <c r="P24" s="141"/>
      <c r="R24" s="14">
        <f t="shared" si="3"/>
        <v>100</v>
      </c>
    </row>
    <row r="25" spans="1:18" x14ac:dyDescent="0.2">
      <c r="A25" s="139" t="str">
        <f t="shared" si="2"/>
        <v>4|10</v>
      </c>
      <c r="B25" s="140" t="s">
        <v>125</v>
      </c>
      <c r="C25" s="135" t="s">
        <v>169</v>
      </c>
      <c r="D25" s="136">
        <v>6</v>
      </c>
      <c r="E25" s="142"/>
      <c r="F25" s="142">
        <v>30</v>
      </c>
      <c r="G25" s="142">
        <v>40</v>
      </c>
      <c r="H25" s="142">
        <v>30</v>
      </c>
      <c r="I25" s="142"/>
      <c r="J25" s="141"/>
      <c r="K25" s="141"/>
      <c r="L25" s="141"/>
      <c r="M25" s="141"/>
      <c r="N25" s="141"/>
      <c r="O25" s="141"/>
      <c r="P25" s="141"/>
      <c r="R25" s="14">
        <f t="shared" si="3"/>
        <v>100</v>
      </c>
    </row>
    <row r="26" spans="1:18" x14ac:dyDescent="0.2">
      <c r="A26" s="139" t="str">
        <f t="shared" si="2"/>
        <v>4|11</v>
      </c>
      <c r="B26" s="140" t="s">
        <v>135</v>
      </c>
      <c r="C26" s="135" t="s">
        <v>134</v>
      </c>
      <c r="D26" s="136">
        <v>6</v>
      </c>
      <c r="E26" s="142">
        <v>10</v>
      </c>
      <c r="F26" s="142">
        <v>30</v>
      </c>
      <c r="G26" s="142">
        <v>30</v>
      </c>
      <c r="H26" s="142">
        <v>30</v>
      </c>
      <c r="I26" s="142"/>
      <c r="J26" s="141"/>
      <c r="K26" s="141"/>
      <c r="L26" s="141"/>
      <c r="M26" s="141"/>
      <c r="N26" s="141"/>
      <c r="O26" s="141"/>
      <c r="P26" s="141"/>
      <c r="R26" s="14">
        <f t="shared" si="3"/>
        <v>100</v>
      </c>
    </row>
    <row r="27" spans="1:18" x14ac:dyDescent="0.2">
      <c r="A27" s="139" t="str">
        <f t="shared" si="2"/>
        <v>4|12</v>
      </c>
      <c r="B27" s="140" t="s">
        <v>139</v>
      </c>
      <c r="C27" s="135" t="s">
        <v>140</v>
      </c>
      <c r="D27" s="136"/>
      <c r="E27" s="142">
        <v>20</v>
      </c>
      <c r="F27" s="142">
        <v>20</v>
      </c>
      <c r="G27" s="142">
        <v>40</v>
      </c>
      <c r="H27" s="142">
        <v>20</v>
      </c>
      <c r="I27" s="142"/>
      <c r="J27" s="141"/>
      <c r="K27" s="141"/>
      <c r="L27" s="141"/>
      <c r="M27" s="141"/>
      <c r="N27" s="141"/>
      <c r="O27" s="141"/>
      <c r="P27" s="141"/>
      <c r="R27" s="14">
        <f t="shared" si="3"/>
        <v>100</v>
      </c>
    </row>
    <row r="29" spans="1:18" ht="13.5" thickBot="1" x14ac:dyDescent="0.25">
      <c r="A29" s="143" t="s">
        <v>167</v>
      </c>
      <c r="B29" s="144">
        <v>5</v>
      </c>
      <c r="C29" s="145"/>
      <c r="D29" s="146"/>
      <c r="E29" s="132">
        <v>1</v>
      </c>
      <c r="F29" s="132">
        <v>2</v>
      </c>
      <c r="G29" s="132">
        <v>3</v>
      </c>
      <c r="H29" s="132">
        <v>4</v>
      </c>
      <c r="I29" s="132">
        <v>5</v>
      </c>
      <c r="J29" s="132">
        <v>6</v>
      </c>
      <c r="K29" s="132">
        <v>7</v>
      </c>
      <c r="L29" s="132">
        <v>8</v>
      </c>
      <c r="M29" s="132">
        <v>9</v>
      </c>
      <c r="N29" s="132">
        <v>10</v>
      </c>
      <c r="O29" s="132">
        <v>11</v>
      </c>
      <c r="P29" s="132">
        <v>12</v>
      </c>
    </row>
    <row r="30" spans="1:18" ht="13.5" thickTop="1" x14ac:dyDescent="0.2">
      <c r="A30" s="147" t="str">
        <f t="shared" ref="A30:A41" si="4">CONCATENATE($B$29,"|",B30)</f>
        <v>5|1</v>
      </c>
      <c r="B30" s="134">
        <v>1</v>
      </c>
      <c r="C30" s="135" t="s">
        <v>86</v>
      </c>
      <c r="D30" s="136">
        <v>1</v>
      </c>
      <c r="E30" s="137">
        <v>40</v>
      </c>
      <c r="F30" s="137">
        <v>40</v>
      </c>
      <c r="G30" s="137">
        <v>20</v>
      </c>
      <c r="H30" s="137"/>
      <c r="I30" s="137"/>
      <c r="J30" s="138"/>
      <c r="K30" s="138"/>
      <c r="L30" s="138"/>
      <c r="M30" s="138"/>
      <c r="N30" s="138"/>
      <c r="O30" s="138"/>
      <c r="P30" s="138"/>
      <c r="R30" s="14">
        <f t="shared" ref="R30:R41" si="5">SUM(E30:P30)</f>
        <v>100</v>
      </c>
    </row>
    <row r="31" spans="1:18" x14ac:dyDescent="0.2">
      <c r="A31" s="139" t="str">
        <f t="shared" si="4"/>
        <v>5|2</v>
      </c>
      <c r="B31" s="140" t="s">
        <v>87</v>
      </c>
      <c r="C31" s="135" t="s">
        <v>88</v>
      </c>
      <c r="D31" s="136">
        <v>2</v>
      </c>
      <c r="E31" s="137">
        <v>20</v>
      </c>
      <c r="F31" s="137">
        <v>30</v>
      </c>
      <c r="G31" s="137">
        <v>30</v>
      </c>
      <c r="H31" s="137">
        <v>10</v>
      </c>
      <c r="I31" s="137">
        <v>10</v>
      </c>
      <c r="J31" s="141"/>
      <c r="K31" s="141"/>
      <c r="L31" s="141"/>
      <c r="M31" s="141"/>
      <c r="N31" s="141"/>
      <c r="O31" s="141"/>
      <c r="P31" s="141"/>
      <c r="R31" s="14">
        <f t="shared" si="5"/>
        <v>100</v>
      </c>
    </row>
    <row r="32" spans="1:18" x14ac:dyDescent="0.2">
      <c r="A32" s="139" t="str">
        <f t="shared" si="4"/>
        <v>5|3</v>
      </c>
      <c r="B32" s="140" t="s">
        <v>89</v>
      </c>
      <c r="C32" s="135" t="s">
        <v>50</v>
      </c>
      <c r="D32" s="136">
        <v>3</v>
      </c>
      <c r="E32" s="142">
        <v>40</v>
      </c>
      <c r="F32" s="142">
        <v>40</v>
      </c>
      <c r="G32" s="142">
        <v>20</v>
      </c>
      <c r="H32" s="142"/>
      <c r="I32" s="142"/>
      <c r="J32" s="141"/>
      <c r="K32" s="141"/>
      <c r="L32" s="141"/>
      <c r="M32" s="141"/>
      <c r="N32" s="141"/>
      <c r="O32" s="141"/>
      <c r="P32" s="141"/>
      <c r="R32" s="14">
        <f t="shared" si="5"/>
        <v>100</v>
      </c>
    </row>
    <row r="33" spans="1:18" x14ac:dyDescent="0.2">
      <c r="A33" s="139" t="str">
        <f t="shared" si="4"/>
        <v>5|4</v>
      </c>
      <c r="B33" s="140" t="s">
        <v>90</v>
      </c>
      <c r="C33" s="135" t="s">
        <v>91</v>
      </c>
      <c r="D33" s="136">
        <v>4</v>
      </c>
      <c r="E33" s="142">
        <v>20</v>
      </c>
      <c r="F33" s="142">
        <v>20</v>
      </c>
      <c r="G33" s="142">
        <v>20</v>
      </c>
      <c r="H33" s="142">
        <v>20</v>
      </c>
      <c r="I33" s="142">
        <v>20</v>
      </c>
      <c r="J33" s="141"/>
      <c r="K33" s="141"/>
      <c r="L33" s="141"/>
      <c r="M33" s="141"/>
      <c r="N33" s="141"/>
      <c r="O33" s="141"/>
      <c r="P33" s="141"/>
      <c r="R33" s="14">
        <f t="shared" si="5"/>
        <v>100</v>
      </c>
    </row>
    <row r="34" spans="1:18" x14ac:dyDescent="0.2">
      <c r="A34" s="139" t="str">
        <f t="shared" si="4"/>
        <v>5|5</v>
      </c>
      <c r="B34" s="140" t="s">
        <v>93</v>
      </c>
      <c r="C34" s="135" t="s">
        <v>94</v>
      </c>
      <c r="D34" s="136">
        <v>5</v>
      </c>
      <c r="E34" s="142">
        <v>5</v>
      </c>
      <c r="F34" s="142">
        <v>15</v>
      </c>
      <c r="G34" s="142">
        <v>20</v>
      </c>
      <c r="H34" s="142">
        <v>30</v>
      </c>
      <c r="I34" s="142">
        <v>30</v>
      </c>
      <c r="J34" s="141"/>
      <c r="K34" s="141"/>
      <c r="L34" s="141"/>
      <c r="M34" s="141"/>
      <c r="N34" s="141"/>
      <c r="O34" s="141"/>
      <c r="P34" s="141"/>
      <c r="R34" s="14">
        <f t="shared" si="5"/>
        <v>100</v>
      </c>
    </row>
    <row r="35" spans="1:18" x14ac:dyDescent="0.2">
      <c r="A35" s="139" t="str">
        <f t="shared" si="4"/>
        <v>5|6</v>
      </c>
      <c r="B35" s="140" t="s">
        <v>96</v>
      </c>
      <c r="C35" s="135" t="s">
        <v>58</v>
      </c>
      <c r="D35" s="136"/>
      <c r="E35" s="142"/>
      <c r="F35" s="142"/>
      <c r="G35" s="142">
        <v>60</v>
      </c>
      <c r="H35" s="142">
        <v>40</v>
      </c>
      <c r="I35" s="142"/>
      <c r="J35" s="141"/>
      <c r="K35" s="141"/>
      <c r="L35" s="141"/>
      <c r="M35" s="141"/>
      <c r="N35" s="141"/>
      <c r="O35" s="141"/>
      <c r="P35" s="141"/>
      <c r="R35" s="14">
        <f t="shared" si="5"/>
        <v>100</v>
      </c>
    </row>
    <row r="36" spans="1:18" x14ac:dyDescent="0.2">
      <c r="A36" s="139" t="str">
        <f t="shared" si="4"/>
        <v>5|7</v>
      </c>
      <c r="B36" s="140" t="s">
        <v>97</v>
      </c>
      <c r="C36" s="135" t="s">
        <v>98</v>
      </c>
      <c r="D36" s="136">
        <v>3</v>
      </c>
      <c r="E36" s="142"/>
      <c r="F36" s="142">
        <v>10</v>
      </c>
      <c r="G36" s="142">
        <v>30</v>
      </c>
      <c r="H36" s="142">
        <v>30</v>
      </c>
      <c r="I36" s="142">
        <v>30</v>
      </c>
      <c r="J36" s="141"/>
      <c r="K36" s="141"/>
      <c r="L36" s="141"/>
      <c r="M36" s="141"/>
      <c r="N36" s="141"/>
      <c r="O36" s="141"/>
      <c r="P36" s="141"/>
      <c r="R36" s="14">
        <f t="shared" si="5"/>
        <v>100</v>
      </c>
    </row>
    <row r="37" spans="1:18" x14ac:dyDescent="0.2">
      <c r="A37" s="139" t="str">
        <f t="shared" si="4"/>
        <v>5|8</v>
      </c>
      <c r="B37" s="140" t="s">
        <v>99</v>
      </c>
      <c r="C37" s="135" t="s">
        <v>166</v>
      </c>
      <c r="D37" s="136">
        <v>5</v>
      </c>
      <c r="E37" s="142">
        <v>10</v>
      </c>
      <c r="F37" s="142">
        <v>20</v>
      </c>
      <c r="G37" s="142">
        <v>30</v>
      </c>
      <c r="H37" s="142">
        <v>20</v>
      </c>
      <c r="I37" s="142">
        <v>20</v>
      </c>
      <c r="J37" s="141"/>
      <c r="K37" s="141"/>
      <c r="L37" s="141"/>
      <c r="M37" s="141"/>
      <c r="N37" s="141"/>
      <c r="O37" s="141"/>
      <c r="P37" s="141"/>
      <c r="R37" s="14">
        <f t="shared" si="5"/>
        <v>100</v>
      </c>
    </row>
    <row r="38" spans="1:18" x14ac:dyDescent="0.2">
      <c r="A38" s="139" t="str">
        <f t="shared" si="4"/>
        <v>5|9</v>
      </c>
      <c r="B38" s="140" t="s">
        <v>118</v>
      </c>
      <c r="C38" s="135" t="s">
        <v>168</v>
      </c>
      <c r="D38" s="136">
        <v>6</v>
      </c>
      <c r="E38" s="142">
        <v>20</v>
      </c>
      <c r="F38" s="142">
        <v>20</v>
      </c>
      <c r="G38" s="142">
        <v>30</v>
      </c>
      <c r="H38" s="142">
        <v>20</v>
      </c>
      <c r="I38" s="142">
        <v>10</v>
      </c>
      <c r="J38" s="141"/>
      <c r="K38" s="141"/>
      <c r="L38" s="141"/>
      <c r="M38" s="141"/>
      <c r="N38" s="141"/>
      <c r="O38" s="141"/>
      <c r="P38" s="141"/>
      <c r="R38" s="14">
        <f t="shared" si="5"/>
        <v>100</v>
      </c>
    </row>
    <row r="39" spans="1:18" x14ac:dyDescent="0.2">
      <c r="A39" s="139" t="str">
        <f t="shared" si="4"/>
        <v>5|10</v>
      </c>
      <c r="B39" s="140" t="s">
        <v>125</v>
      </c>
      <c r="C39" s="135" t="s">
        <v>169</v>
      </c>
      <c r="D39" s="136">
        <v>6</v>
      </c>
      <c r="E39" s="142"/>
      <c r="F39" s="142">
        <v>10</v>
      </c>
      <c r="G39" s="142">
        <v>30</v>
      </c>
      <c r="H39" s="142">
        <v>30</v>
      </c>
      <c r="I39" s="142">
        <v>30</v>
      </c>
      <c r="J39" s="141"/>
      <c r="K39" s="141"/>
      <c r="L39" s="141"/>
      <c r="M39" s="141"/>
      <c r="N39" s="141"/>
      <c r="O39" s="141"/>
      <c r="P39" s="141"/>
      <c r="R39" s="14">
        <f t="shared" si="5"/>
        <v>100</v>
      </c>
    </row>
    <row r="40" spans="1:18" x14ac:dyDescent="0.2">
      <c r="A40" s="139" t="str">
        <f t="shared" si="4"/>
        <v>5|11</v>
      </c>
      <c r="B40" s="140" t="s">
        <v>135</v>
      </c>
      <c r="C40" s="135" t="s">
        <v>134</v>
      </c>
      <c r="D40" s="136"/>
      <c r="E40" s="142">
        <v>10</v>
      </c>
      <c r="F40" s="142">
        <v>20</v>
      </c>
      <c r="G40" s="142">
        <v>20</v>
      </c>
      <c r="H40" s="142">
        <v>30</v>
      </c>
      <c r="I40" s="142">
        <v>20</v>
      </c>
      <c r="J40" s="141"/>
      <c r="K40" s="141"/>
      <c r="L40" s="141"/>
      <c r="M40" s="141"/>
      <c r="N40" s="141"/>
      <c r="O40" s="141"/>
      <c r="P40" s="141"/>
      <c r="R40" s="14">
        <f t="shared" si="5"/>
        <v>100</v>
      </c>
    </row>
    <row r="41" spans="1:18" x14ac:dyDescent="0.2">
      <c r="A41" s="139" t="str">
        <f t="shared" si="4"/>
        <v>5|12</v>
      </c>
      <c r="B41" s="140" t="s">
        <v>139</v>
      </c>
      <c r="C41" s="135" t="s">
        <v>140</v>
      </c>
      <c r="D41" s="136"/>
      <c r="E41" s="142">
        <v>20</v>
      </c>
      <c r="F41" s="142">
        <v>20</v>
      </c>
      <c r="G41" s="142">
        <v>20</v>
      </c>
      <c r="H41" s="142">
        <v>20</v>
      </c>
      <c r="I41" s="142">
        <v>20</v>
      </c>
      <c r="J41" s="141"/>
      <c r="K41" s="141"/>
      <c r="L41" s="141"/>
      <c r="M41" s="141"/>
      <c r="N41" s="141"/>
      <c r="O41" s="141"/>
      <c r="P41" s="141"/>
      <c r="R41" s="14">
        <f t="shared" si="5"/>
        <v>100</v>
      </c>
    </row>
    <row r="43" spans="1:18" ht="13.5" thickBot="1" x14ac:dyDescent="0.25">
      <c r="A43" s="143" t="s">
        <v>167</v>
      </c>
      <c r="B43" s="144">
        <v>6</v>
      </c>
      <c r="C43" s="145"/>
      <c r="D43" s="146"/>
      <c r="E43" s="132">
        <v>1</v>
      </c>
      <c r="F43" s="132">
        <v>2</v>
      </c>
      <c r="G43" s="132">
        <v>3</v>
      </c>
      <c r="H43" s="132">
        <v>4</v>
      </c>
      <c r="I43" s="132">
        <v>5</v>
      </c>
      <c r="J43" s="132">
        <v>6</v>
      </c>
      <c r="K43" s="132">
        <v>7</v>
      </c>
      <c r="L43" s="132">
        <v>8</v>
      </c>
      <c r="M43" s="132">
        <v>9</v>
      </c>
      <c r="N43" s="132">
        <v>10</v>
      </c>
      <c r="O43" s="132">
        <v>11</v>
      </c>
      <c r="P43" s="132">
        <v>12</v>
      </c>
    </row>
    <row r="44" spans="1:18" ht="13.5" thickTop="1" x14ac:dyDescent="0.2">
      <c r="A44" s="147" t="str">
        <f t="shared" ref="A44:A55" si="6">CONCATENATE($B$43,"|",B44)</f>
        <v>6|1</v>
      </c>
      <c r="B44" s="134">
        <v>1</v>
      </c>
      <c r="C44" s="135" t="s">
        <v>86</v>
      </c>
      <c r="D44" s="136">
        <v>1</v>
      </c>
      <c r="E44" s="137">
        <v>40</v>
      </c>
      <c r="F44" s="137">
        <v>30</v>
      </c>
      <c r="G44" s="137">
        <v>30</v>
      </c>
      <c r="H44" s="137"/>
      <c r="I44" s="137"/>
      <c r="J44" s="138"/>
      <c r="K44" s="138"/>
      <c r="L44" s="138"/>
      <c r="M44" s="138"/>
      <c r="N44" s="138"/>
      <c r="O44" s="138"/>
      <c r="P44" s="138"/>
      <c r="R44" s="14">
        <f t="shared" ref="R44:R55" si="7">SUM(E44:P44)</f>
        <v>100</v>
      </c>
    </row>
    <row r="45" spans="1:18" x14ac:dyDescent="0.2">
      <c r="A45" s="139" t="str">
        <f t="shared" si="6"/>
        <v>6|2</v>
      </c>
      <c r="B45" s="140" t="s">
        <v>87</v>
      </c>
      <c r="C45" s="135" t="s">
        <v>88</v>
      </c>
      <c r="D45" s="136">
        <v>2</v>
      </c>
      <c r="E45" s="137">
        <v>20</v>
      </c>
      <c r="F45" s="137">
        <v>30</v>
      </c>
      <c r="G45" s="137">
        <v>20</v>
      </c>
      <c r="H45" s="137">
        <v>10</v>
      </c>
      <c r="I45" s="137">
        <v>10</v>
      </c>
      <c r="J45" s="141">
        <v>10</v>
      </c>
      <c r="K45" s="141"/>
      <c r="L45" s="141"/>
      <c r="M45" s="141"/>
      <c r="N45" s="141"/>
      <c r="O45" s="141"/>
      <c r="P45" s="141"/>
      <c r="R45" s="14">
        <f t="shared" si="7"/>
        <v>100</v>
      </c>
    </row>
    <row r="46" spans="1:18" x14ac:dyDescent="0.2">
      <c r="A46" s="139" t="str">
        <f t="shared" si="6"/>
        <v>6|3</v>
      </c>
      <c r="B46" s="140" t="s">
        <v>89</v>
      </c>
      <c r="C46" s="135" t="s">
        <v>50</v>
      </c>
      <c r="D46" s="136">
        <v>3</v>
      </c>
      <c r="E46" s="142">
        <v>20</v>
      </c>
      <c r="F46" s="142">
        <v>40</v>
      </c>
      <c r="G46" s="142">
        <v>40</v>
      </c>
      <c r="H46" s="142"/>
      <c r="I46" s="142"/>
      <c r="J46" s="141"/>
      <c r="K46" s="141"/>
      <c r="L46" s="141"/>
      <c r="M46" s="141"/>
      <c r="N46" s="141"/>
      <c r="O46" s="141"/>
      <c r="P46" s="141"/>
      <c r="R46" s="14">
        <f t="shared" si="7"/>
        <v>100</v>
      </c>
    </row>
    <row r="47" spans="1:18" x14ac:dyDescent="0.2">
      <c r="A47" s="139" t="str">
        <f t="shared" si="6"/>
        <v>6|4</v>
      </c>
      <c r="B47" s="140" t="s">
        <v>90</v>
      </c>
      <c r="C47" s="135" t="s">
        <v>91</v>
      </c>
      <c r="D47" s="136"/>
      <c r="E47" s="142">
        <v>10</v>
      </c>
      <c r="F47" s="142">
        <v>20</v>
      </c>
      <c r="G47" s="142">
        <v>20</v>
      </c>
      <c r="H47" s="142">
        <v>20</v>
      </c>
      <c r="I47" s="142">
        <v>20</v>
      </c>
      <c r="J47" s="141">
        <v>10</v>
      </c>
      <c r="K47" s="141"/>
      <c r="L47" s="141"/>
      <c r="M47" s="141"/>
      <c r="N47" s="141"/>
      <c r="O47" s="141"/>
      <c r="P47" s="141"/>
      <c r="R47" s="14">
        <f t="shared" si="7"/>
        <v>100</v>
      </c>
    </row>
    <row r="48" spans="1:18" x14ac:dyDescent="0.2">
      <c r="A48" s="139" t="str">
        <f t="shared" si="6"/>
        <v>6|5</v>
      </c>
      <c r="B48" s="140" t="s">
        <v>93</v>
      </c>
      <c r="C48" s="135" t="s">
        <v>94</v>
      </c>
      <c r="D48" s="136">
        <v>4</v>
      </c>
      <c r="E48" s="142">
        <v>5</v>
      </c>
      <c r="F48" s="142">
        <v>10</v>
      </c>
      <c r="G48" s="142">
        <v>20</v>
      </c>
      <c r="H48" s="142">
        <v>30</v>
      </c>
      <c r="I48" s="142">
        <v>25</v>
      </c>
      <c r="J48" s="141">
        <v>10</v>
      </c>
      <c r="K48" s="141"/>
      <c r="L48" s="141"/>
      <c r="M48" s="141"/>
      <c r="N48" s="141"/>
      <c r="O48" s="141"/>
      <c r="P48" s="141"/>
      <c r="R48" s="14">
        <f t="shared" si="7"/>
        <v>100</v>
      </c>
    </row>
    <row r="49" spans="1:18" x14ac:dyDescent="0.2">
      <c r="A49" s="139" t="str">
        <f t="shared" si="6"/>
        <v>6|6</v>
      </c>
      <c r="B49" s="140" t="s">
        <v>96</v>
      </c>
      <c r="C49" s="135" t="s">
        <v>58</v>
      </c>
      <c r="D49" s="136">
        <v>5</v>
      </c>
      <c r="E49" s="142"/>
      <c r="F49" s="142"/>
      <c r="G49" s="142">
        <v>50</v>
      </c>
      <c r="H49" s="142">
        <v>50</v>
      </c>
      <c r="I49" s="142"/>
      <c r="J49" s="141"/>
      <c r="K49" s="141"/>
      <c r="L49" s="141"/>
      <c r="M49" s="141"/>
      <c r="N49" s="141"/>
      <c r="O49" s="141"/>
      <c r="P49" s="141"/>
      <c r="R49" s="14">
        <f t="shared" si="7"/>
        <v>100</v>
      </c>
    </row>
    <row r="50" spans="1:18" x14ac:dyDescent="0.2">
      <c r="A50" s="139" t="str">
        <f t="shared" si="6"/>
        <v>6|7</v>
      </c>
      <c r="B50" s="140" t="s">
        <v>97</v>
      </c>
      <c r="C50" s="135" t="s">
        <v>98</v>
      </c>
      <c r="D50" s="136">
        <v>3</v>
      </c>
      <c r="E50" s="142"/>
      <c r="F50" s="142"/>
      <c r="G50" s="142">
        <v>20</v>
      </c>
      <c r="H50" s="142">
        <v>30</v>
      </c>
      <c r="I50" s="142">
        <v>30</v>
      </c>
      <c r="J50" s="141">
        <v>20</v>
      </c>
      <c r="K50" s="141"/>
      <c r="L50" s="141"/>
      <c r="M50" s="141"/>
      <c r="N50" s="141"/>
      <c r="O50" s="141"/>
      <c r="P50" s="141"/>
      <c r="R50" s="14">
        <f t="shared" si="7"/>
        <v>100</v>
      </c>
    </row>
    <row r="51" spans="1:18" x14ac:dyDescent="0.2">
      <c r="A51" s="139" t="str">
        <f t="shared" si="6"/>
        <v>6|8</v>
      </c>
      <c r="B51" s="140" t="s">
        <v>99</v>
      </c>
      <c r="C51" s="135" t="s">
        <v>166</v>
      </c>
      <c r="D51" s="136">
        <v>5</v>
      </c>
      <c r="E51" s="142">
        <v>10</v>
      </c>
      <c r="F51" s="142">
        <v>10</v>
      </c>
      <c r="G51" s="142">
        <v>20</v>
      </c>
      <c r="H51" s="142">
        <v>20</v>
      </c>
      <c r="I51" s="142">
        <v>20</v>
      </c>
      <c r="J51" s="141">
        <v>20</v>
      </c>
      <c r="K51" s="141"/>
      <c r="L51" s="141"/>
      <c r="M51" s="141"/>
      <c r="N51" s="141"/>
      <c r="O51" s="141"/>
      <c r="P51" s="141"/>
      <c r="R51" s="14">
        <f t="shared" si="7"/>
        <v>100</v>
      </c>
    </row>
    <row r="52" spans="1:18" x14ac:dyDescent="0.2">
      <c r="A52" s="139" t="str">
        <f t="shared" si="6"/>
        <v>6|9</v>
      </c>
      <c r="B52" s="140" t="s">
        <v>118</v>
      </c>
      <c r="C52" s="135" t="s">
        <v>168</v>
      </c>
      <c r="D52" s="136">
        <v>6</v>
      </c>
      <c r="E52" s="142">
        <v>10</v>
      </c>
      <c r="F52" s="142">
        <v>20</v>
      </c>
      <c r="G52" s="142">
        <v>20</v>
      </c>
      <c r="H52" s="142">
        <v>20</v>
      </c>
      <c r="I52" s="142">
        <v>20</v>
      </c>
      <c r="J52" s="141">
        <v>10</v>
      </c>
      <c r="K52" s="141"/>
      <c r="L52" s="141"/>
      <c r="M52" s="141"/>
      <c r="N52" s="141"/>
      <c r="O52" s="141"/>
      <c r="P52" s="141"/>
      <c r="R52" s="14">
        <f t="shared" si="7"/>
        <v>100</v>
      </c>
    </row>
    <row r="53" spans="1:18" x14ac:dyDescent="0.2">
      <c r="A53" s="139" t="str">
        <f t="shared" si="6"/>
        <v>6|10</v>
      </c>
      <c r="B53" s="140" t="s">
        <v>125</v>
      </c>
      <c r="C53" s="135" t="s">
        <v>169</v>
      </c>
      <c r="D53" s="136">
        <v>6</v>
      </c>
      <c r="E53" s="142"/>
      <c r="F53" s="142"/>
      <c r="G53" s="142">
        <v>20</v>
      </c>
      <c r="H53" s="142">
        <v>30</v>
      </c>
      <c r="I53" s="142">
        <v>30</v>
      </c>
      <c r="J53" s="141">
        <v>20</v>
      </c>
      <c r="K53" s="141"/>
      <c r="L53" s="141"/>
      <c r="M53" s="141"/>
      <c r="N53" s="141"/>
      <c r="O53" s="141"/>
      <c r="P53" s="141"/>
      <c r="R53" s="14">
        <f t="shared" si="7"/>
        <v>100</v>
      </c>
    </row>
    <row r="54" spans="1:18" x14ac:dyDescent="0.2">
      <c r="A54" s="139" t="str">
        <f t="shared" si="6"/>
        <v>6|11</v>
      </c>
      <c r="B54" s="140" t="s">
        <v>135</v>
      </c>
      <c r="C54" s="135" t="s">
        <v>134</v>
      </c>
      <c r="D54" s="136"/>
      <c r="E54" s="142">
        <v>10</v>
      </c>
      <c r="F54" s="142">
        <v>10</v>
      </c>
      <c r="G54" s="142">
        <v>20</v>
      </c>
      <c r="H54" s="142">
        <v>20</v>
      </c>
      <c r="I54" s="142">
        <v>20</v>
      </c>
      <c r="J54" s="141">
        <v>20</v>
      </c>
      <c r="K54" s="141"/>
      <c r="L54" s="141"/>
      <c r="M54" s="141"/>
      <c r="N54" s="141"/>
      <c r="O54" s="141"/>
      <c r="P54" s="141"/>
      <c r="R54" s="14">
        <f t="shared" si="7"/>
        <v>100</v>
      </c>
    </row>
    <row r="55" spans="1:18" x14ac:dyDescent="0.2">
      <c r="A55" s="139" t="str">
        <f t="shared" si="6"/>
        <v>6|12</v>
      </c>
      <c r="B55" s="140" t="s">
        <v>139</v>
      </c>
      <c r="C55" s="135" t="s">
        <v>140</v>
      </c>
      <c r="D55" s="136"/>
      <c r="E55" s="142">
        <v>10</v>
      </c>
      <c r="F55" s="142">
        <v>20</v>
      </c>
      <c r="G55" s="142">
        <v>20</v>
      </c>
      <c r="H55" s="142">
        <v>20</v>
      </c>
      <c r="I55" s="142">
        <v>20</v>
      </c>
      <c r="J55" s="141">
        <v>10</v>
      </c>
      <c r="K55" s="141"/>
      <c r="L55" s="141"/>
      <c r="M55" s="141"/>
      <c r="N55" s="141"/>
      <c r="O55" s="141"/>
      <c r="P55" s="141"/>
      <c r="R55" s="14">
        <f t="shared" si="7"/>
        <v>100</v>
      </c>
    </row>
    <row r="57" spans="1:18" ht="13.5" thickBot="1" x14ac:dyDescent="0.25">
      <c r="A57" s="143" t="s">
        <v>167</v>
      </c>
      <c r="B57" s="144">
        <v>7</v>
      </c>
      <c r="C57" s="145"/>
      <c r="D57" s="146"/>
      <c r="E57" s="132">
        <v>1</v>
      </c>
      <c r="F57" s="132">
        <v>2</v>
      </c>
      <c r="G57" s="132">
        <v>3</v>
      </c>
      <c r="H57" s="132">
        <v>4</v>
      </c>
      <c r="I57" s="132">
        <v>5</v>
      </c>
      <c r="J57" s="132">
        <v>6</v>
      </c>
      <c r="K57" s="132">
        <v>7</v>
      </c>
      <c r="L57" s="132">
        <v>8</v>
      </c>
      <c r="M57" s="132">
        <v>9</v>
      </c>
      <c r="N57" s="132">
        <v>10</v>
      </c>
      <c r="O57" s="132">
        <v>11</v>
      </c>
      <c r="P57" s="132">
        <v>12</v>
      </c>
    </row>
    <row r="58" spans="1:18" ht="13.5" thickTop="1" x14ac:dyDescent="0.2">
      <c r="A58" s="147" t="str">
        <f t="shared" ref="A58:A69" si="8">CONCATENATE($B$57,"|",B58)</f>
        <v>7|1</v>
      </c>
      <c r="B58" s="134">
        <v>1</v>
      </c>
      <c r="C58" s="135" t="s">
        <v>86</v>
      </c>
      <c r="D58" s="136">
        <v>1</v>
      </c>
      <c r="E58" s="137">
        <v>30</v>
      </c>
      <c r="F58" s="137">
        <v>30</v>
      </c>
      <c r="G58" s="137">
        <v>30</v>
      </c>
      <c r="H58" s="137">
        <v>10</v>
      </c>
      <c r="I58" s="137"/>
      <c r="J58" s="138"/>
      <c r="K58" s="138"/>
      <c r="L58" s="138"/>
      <c r="M58" s="138"/>
      <c r="N58" s="138"/>
      <c r="O58" s="138"/>
      <c r="P58" s="138"/>
      <c r="R58" s="14">
        <f t="shared" ref="R58:R69" si="9">SUM(E58:P58)</f>
        <v>100</v>
      </c>
    </row>
    <row r="59" spans="1:18" x14ac:dyDescent="0.2">
      <c r="A59" s="139" t="str">
        <f t="shared" si="8"/>
        <v>7|2</v>
      </c>
      <c r="B59" s="140" t="s">
        <v>87</v>
      </c>
      <c r="C59" s="135" t="s">
        <v>88</v>
      </c>
      <c r="D59" s="136">
        <v>2</v>
      </c>
      <c r="E59" s="137">
        <v>20</v>
      </c>
      <c r="F59" s="137">
        <v>20</v>
      </c>
      <c r="G59" s="137">
        <v>20</v>
      </c>
      <c r="H59" s="137">
        <v>10</v>
      </c>
      <c r="I59" s="137">
        <v>10</v>
      </c>
      <c r="J59" s="141">
        <v>10</v>
      </c>
      <c r="K59" s="141">
        <v>10</v>
      </c>
      <c r="L59" s="141"/>
      <c r="M59" s="141"/>
      <c r="N59" s="141"/>
      <c r="O59" s="141"/>
      <c r="P59" s="141"/>
      <c r="R59" s="14">
        <f t="shared" si="9"/>
        <v>100</v>
      </c>
    </row>
    <row r="60" spans="1:18" x14ac:dyDescent="0.2">
      <c r="A60" s="139" t="str">
        <f t="shared" si="8"/>
        <v>7|3</v>
      </c>
      <c r="B60" s="140" t="s">
        <v>89</v>
      </c>
      <c r="C60" s="135" t="s">
        <v>50</v>
      </c>
      <c r="D60" s="136">
        <v>3</v>
      </c>
      <c r="E60" s="142">
        <v>20</v>
      </c>
      <c r="F60" s="142">
        <v>30</v>
      </c>
      <c r="G60" s="142">
        <v>30</v>
      </c>
      <c r="H60" s="142">
        <v>20</v>
      </c>
      <c r="I60" s="142"/>
      <c r="J60" s="141"/>
      <c r="K60" s="141"/>
      <c r="L60" s="141"/>
      <c r="M60" s="141"/>
      <c r="N60" s="141"/>
      <c r="O60" s="141"/>
      <c r="P60" s="141"/>
      <c r="R60" s="14">
        <f t="shared" si="9"/>
        <v>100</v>
      </c>
    </row>
    <row r="61" spans="1:18" x14ac:dyDescent="0.2">
      <c r="A61" s="139" t="str">
        <f t="shared" si="8"/>
        <v>7|4</v>
      </c>
      <c r="B61" s="140" t="s">
        <v>90</v>
      </c>
      <c r="C61" s="135" t="s">
        <v>91</v>
      </c>
      <c r="D61" s="136"/>
      <c r="E61" s="142">
        <v>10</v>
      </c>
      <c r="F61" s="142">
        <v>10</v>
      </c>
      <c r="G61" s="142">
        <v>20</v>
      </c>
      <c r="H61" s="142">
        <v>20</v>
      </c>
      <c r="I61" s="142">
        <v>20</v>
      </c>
      <c r="J61" s="141">
        <v>10</v>
      </c>
      <c r="K61" s="141">
        <v>10</v>
      </c>
      <c r="L61" s="141"/>
      <c r="M61" s="141"/>
      <c r="N61" s="141"/>
      <c r="O61" s="141"/>
      <c r="P61" s="141"/>
      <c r="R61" s="14">
        <f t="shared" si="9"/>
        <v>100</v>
      </c>
    </row>
    <row r="62" spans="1:18" x14ac:dyDescent="0.2">
      <c r="A62" s="139" t="str">
        <f t="shared" si="8"/>
        <v>7|5</v>
      </c>
      <c r="B62" s="140" t="s">
        <v>93</v>
      </c>
      <c r="C62" s="135" t="s">
        <v>94</v>
      </c>
      <c r="D62" s="136">
        <v>4</v>
      </c>
      <c r="E62" s="142">
        <v>5</v>
      </c>
      <c r="F62" s="142">
        <v>10</v>
      </c>
      <c r="G62" s="142">
        <v>20</v>
      </c>
      <c r="H62" s="142">
        <v>20</v>
      </c>
      <c r="I62" s="142">
        <v>20</v>
      </c>
      <c r="J62" s="141">
        <v>15</v>
      </c>
      <c r="K62" s="141">
        <v>10</v>
      </c>
      <c r="L62" s="141"/>
      <c r="M62" s="141"/>
      <c r="N62" s="141"/>
      <c r="O62" s="141"/>
      <c r="P62" s="141"/>
      <c r="R62" s="14">
        <f t="shared" si="9"/>
        <v>100</v>
      </c>
    </row>
    <row r="63" spans="1:18" x14ac:dyDescent="0.2">
      <c r="A63" s="139" t="str">
        <f t="shared" si="8"/>
        <v>7|6</v>
      </c>
      <c r="B63" s="140" t="s">
        <v>96</v>
      </c>
      <c r="C63" s="135" t="s">
        <v>58</v>
      </c>
      <c r="D63" s="136">
        <v>5</v>
      </c>
      <c r="E63" s="142"/>
      <c r="F63" s="142"/>
      <c r="G63" s="142">
        <v>30</v>
      </c>
      <c r="H63" s="142">
        <v>40</v>
      </c>
      <c r="I63" s="142">
        <v>30</v>
      </c>
      <c r="J63" s="141"/>
      <c r="K63" s="141"/>
      <c r="L63" s="141"/>
      <c r="M63" s="141"/>
      <c r="N63" s="141"/>
      <c r="O63" s="141"/>
      <c r="P63" s="141"/>
      <c r="R63" s="14">
        <f t="shared" si="9"/>
        <v>100</v>
      </c>
    </row>
    <row r="64" spans="1:18" x14ac:dyDescent="0.2">
      <c r="A64" s="139" t="str">
        <f t="shared" si="8"/>
        <v>7|7</v>
      </c>
      <c r="B64" s="140" t="s">
        <v>97</v>
      </c>
      <c r="C64" s="135" t="s">
        <v>98</v>
      </c>
      <c r="D64" s="136">
        <v>3</v>
      </c>
      <c r="E64" s="142"/>
      <c r="F64" s="142"/>
      <c r="G64" s="142">
        <v>20</v>
      </c>
      <c r="H64" s="142">
        <v>20</v>
      </c>
      <c r="I64" s="142">
        <v>20</v>
      </c>
      <c r="J64" s="141">
        <v>20</v>
      </c>
      <c r="K64" s="141">
        <v>20</v>
      </c>
      <c r="L64" s="141"/>
      <c r="M64" s="141"/>
      <c r="N64" s="141"/>
      <c r="O64" s="141"/>
      <c r="P64" s="141"/>
      <c r="R64" s="14">
        <f t="shared" si="9"/>
        <v>100</v>
      </c>
    </row>
    <row r="65" spans="1:18" x14ac:dyDescent="0.2">
      <c r="A65" s="139" t="str">
        <f t="shared" si="8"/>
        <v>7|8</v>
      </c>
      <c r="B65" s="140" t="s">
        <v>99</v>
      </c>
      <c r="C65" s="135" t="s">
        <v>166</v>
      </c>
      <c r="D65" s="136">
        <v>5</v>
      </c>
      <c r="E65" s="142">
        <v>10</v>
      </c>
      <c r="F65" s="142">
        <v>10</v>
      </c>
      <c r="G65" s="142">
        <v>10</v>
      </c>
      <c r="H65" s="142">
        <v>20</v>
      </c>
      <c r="I65" s="142">
        <v>20</v>
      </c>
      <c r="J65" s="141">
        <v>20</v>
      </c>
      <c r="K65" s="141">
        <v>10</v>
      </c>
      <c r="L65" s="141"/>
      <c r="M65" s="141"/>
      <c r="N65" s="141"/>
      <c r="O65" s="141"/>
      <c r="P65" s="141"/>
      <c r="R65" s="14">
        <f t="shared" si="9"/>
        <v>100</v>
      </c>
    </row>
    <row r="66" spans="1:18" x14ac:dyDescent="0.2">
      <c r="A66" s="139" t="str">
        <f t="shared" si="8"/>
        <v>7|9</v>
      </c>
      <c r="B66" s="140" t="s">
        <v>118</v>
      </c>
      <c r="C66" s="135" t="s">
        <v>168</v>
      </c>
      <c r="D66" s="136">
        <v>6</v>
      </c>
      <c r="E66" s="142">
        <v>10</v>
      </c>
      <c r="F66" s="142">
        <v>10</v>
      </c>
      <c r="G66" s="142">
        <v>20</v>
      </c>
      <c r="H66" s="142">
        <v>20</v>
      </c>
      <c r="I66" s="142">
        <v>20</v>
      </c>
      <c r="J66" s="141">
        <v>10</v>
      </c>
      <c r="K66" s="141">
        <v>10</v>
      </c>
      <c r="L66" s="141"/>
      <c r="M66" s="141"/>
      <c r="N66" s="141"/>
      <c r="O66" s="141"/>
      <c r="P66" s="141"/>
      <c r="R66" s="14">
        <f t="shared" si="9"/>
        <v>100</v>
      </c>
    </row>
    <row r="67" spans="1:18" x14ac:dyDescent="0.2">
      <c r="A67" s="139" t="str">
        <f t="shared" si="8"/>
        <v>7|10</v>
      </c>
      <c r="B67" s="140" t="s">
        <v>125</v>
      </c>
      <c r="C67" s="135" t="s">
        <v>169</v>
      </c>
      <c r="D67" s="136">
        <v>6</v>
      </c>
      <c r="E67" s="142"/>
      <c r="F67" s="142"/>
      <c r="G67" s="142">
        <v>20</v>
      </c>
      <c r="H67" s="142">
        <v>20</v>
      </c>
      <c r="I67" s="142">
        <v>20</v>
      </c>
      <c r="J67" s="141">
        <v>20</v>
      </c>
      <c r="K67" s="141">
        <v>20</v>
      </c>
      <c r="L67" s="141"/>
      <c r="M67" s="141"/>
      <c r="N67" s="141"/>
      <c r="O67" s="141"/>
      <c r="P67" s="141"/>
      <c r="R67" s="14">
        <f t="shared" si="9"/>
        <v>100</v>
      </c>
    </row>
    <row r="68" spans="1:18" x14ac:dyDescent="0.2">
      <c r="A68" s="139" t="str">
        <f t="shared" si="8"/>
        <v>7|11</v>
      </c>
      <c r="B68" s="140" t="s">
        <v>135</v>
      </c>
      <c r="C68" s="135" t="s">
        <v>134</v>
      </c>
      <c r="D68" s="136"/>
      <c r="E68" s="142">
        <v>5</v>
      </c>
      <c r="F68" s="142">
        <v>5</v>
      </c>
      <c r="G68" s="142">
        <v>20</v>
      </c>
      <c r="H68" s="142">
        <v>20</v>
      </c>
      <c r="I68" s="142">
        <v>20</v>
      </c>
      <c r="J68" s="141">
        <v>20</v>
      </c>
      <c r="K68" s="141">
        <v>10</v>
      </c>
      <c r="L68" s="141"/>
      <c r="M68" s="141"/>
      <c r="N68" s="141"/>
      <c r="O68" s="141"/>
      <c r="P68" s="141"/>
      <c r="R68" s="14">
        <f t="shared" si="9"/>
        <v>100</v>
      </c>
    </row>
    <row r="69" spans="1:18" x14ac:dyDescent="0.2">
      <c r="A69" s="139" t="str">
        <f t="shared" si="8"/>
        <v>7|12</v>
      </c>
      <c r="B69" s="140" t="s">
        <v>139</v>
      </c>
      <c r="C69" s="135" t="s">
        <v>140</v>
      </c>
      <c r="D69" s="136"/>
      <c r="E69" s="142">
        <v>10</v>
      </c>
      <c r="F69" s="142">
        <v>10</v>
      </c>
      <c r="G69" s="142">
        <v>20</v>
      </c>
      <c r="H69" s="142">
        <v>20</v>
      </c>
      <c r="I69" s="142">
        <v>20</v>
      </c>
      <c r="J69" s="141">
        <v>10</v>
      </c>
      <c r="K69" s="141">
        <v>10</v>
      </c>
      <c r="L69" s="141"/>
      <c r="M69" s="141"/>
      <c r="N69" s="141"/>
      <c r="O69" s="141"/>
      <c r="P69" s="141"/>
      <c r="R69" s="14">
        <f t="shared" si="9"/>
        <v>100</v>
      </c>
    </row>
    <row r="71" spans="1:18" ht="13.5" thickBot="1" x14ac:dyDescent="0.25">
      <c r="A71" s="143" t="s">
        <v>167</v>
      </c>
      <c r="B71" s="144">
        <v>8</v>
      </c>
      <c r="C71" s="145"/>
      <c r="D71" s="146"/>
      <c r="E71" s="132">
        <v>1</v>
      </c>
      <c r="F71" s="132">
        <v>2</v>
      </c>
      <c r="G71" s="132">
        <v>3</v>
      </c>
      <c r="H71" s="132">
        <v>4</v>
      </c>
      <c r="I71" s="132">
        <v>5</v>
      </c>
      <c r="J71" s="132">
        <v>6</v>
      </c>
      <c r="K71" s="132">
        <v>7</v>
      </c>
      <c r="L71" s="132">
        <v>8</v>
      </c>
      <c r="M71" s="132">
        <v>9</v>
      </c>
      <c r="N71" s="132">
        <v>10</v>
      </c>
      <c r="O71" s="132">
        <v>11</v>
      </c>
      <c r="P71" s="132">
        <v>12</v>
      </c>
    </row>
    <row r="72" spans="1:18" ht="13.5" thickTop="1" x14ac:dyDescent="0.2">
      <c r="A72" s="147" t="str">
        <f t="shared" ref="A72:A83" si="10">CONCATENATE($B$71,"|",B72)</f>
        <v>8|1</v>
      </c>
      <c r="B72" s="134">
        <v>1</v>
      </c>
      <c r="C72" s="135" t="s">
        <v>86</v>
      </c>
      <c r="D72" s="136">
        <v>1</v>
      </c>
      <c r="E72" s="137">
        <v>20</v>
      </c>
      <c r="F72" s="137">
        <v>30</v>
      </c>
      <c r="G72" s="137">
        <v>30</v>
      </c>
      <c r="H72" s="137">
        <v>20</v>
      </c>
      <c r="I72" s="137"/>
      <c r="J72" s="138"/>
      <c r="K72" s="138"/>
      <c r="L72" s="138"/>
      <c r="M72" s="138"/>
      <c r="N72" s="138"/>
      <c r="O72" s="138"/>
      <c r="P72" s="138"/>
      <c r="R72" s="14">
        <f t="shared" ref="R72:R83" si="11">SUM(E72:P72)</f>
        <v>100</v>
      </c>
    </row>
    <row r="73" spans="1:18" x14ac:dyDescent="0.2">
      <c r="A73" s="139" t="str">
        <f t="shared" si="10"/>
        <v>8|2</v>
      </c>
      <c r="B73" s="140" t="s">
        <v>87</v>
      </c>
      <c r="C73" s="135" t="s">
        <v>88</v>
      </c>
      <c r="D73" s="136">
        <v>2</v>
      </c>
      <c r="E73" s="137">
        <v>10</v>
      </c>
      <c r="F73" s="137">
        <v>20</v>
      </c>
      <c r="G73" s="137">
        <v>20</v>
      </c>
      <c r="H73" s="137">
        <v>10</v>
      </c>
      <c r="I73" s="137">
        <v>10</v>
      </c>
      <c r="J73" s="141">
        <v>10</v>
      </c>
      <c r="K73" s="141">
        <v>10</v>
      </c>
      <c r="L73" s="141">
        <v>10</v>
      </c>
      <c r="M73" s="141"/>
      <c r="N73" s="141"/>
      <c r="O73" s="141"/>
      <c r="P73" s="141"/>
      <c r="R73" s="14">
        <f t="shared" si="11"/>
        <v>100</v>
      </c>
    </row>
    <row r="74" spans="1:18" x14ac:dyDescent="0.2">
      <c r="A74" s="139" t="str">
        <f t="shared" si="10"/>
        <v>8|3</v>
      </c>
      <c r="B74" s="140" t="s">
        <v>89</v>
      </c>
      <c r="C74" s="135" t="s">
        <v>50</v>
      </c>
      <c r="D74" s="136">
        <v>3</v>
      </c>
      <c r="E74" s="142">
        <v>20</v>
      </c>
      <c r="F74" s="142">
        <v>20</v>
      </c>
      <c r="G74" s="142">
        <v>30</v>
      </c>
      <c r="H74" s="142">
        <v>20</v>
      </c>
      <c r="I74" s="142">
        <v>10</v>
      </c>
      <c r="J74" s="141"/>
      <c r="K74" s="141"/>
      <c r="L74" s="141"/>
      <c r="M74" s="141"/>
      <c r="N74" s="141"/>
      <c r="O74" s="141"/>
      <c r="P74" s="141"/>
      <c r="R74" s="14">
        <f t="shared" si="11"/>
        <v>100</v>
      </c>
    </row>
    <row r="75" spans="1:18" x14ac:dyDescent="0.2">
      <c r="A75" s="139" t="str">
        <f t="shared" si="10"/>
        <v>8|4</v>
      </c>
      <c r="B75" s="140" t="s">
        <v>90</v>
      </c>
      <c r="C75" s="135" t="s">
        <v>91</v>
      </c>
      <c r="D75" s="136">
        <v>4</v>
      </c>
      <c r="E75" s="142">
        <v>10</v>
      </c>
      <c r="F75" s="142">
        <v>10</v>
      </c>
      <c r="G75" s="142">
        <v>10</v>
      </c>
      <c r="H75" s="142">
        <v>20</v>
      </c>
      <c r="I75" s="142">
        <v>20</v>
      </c>
      <c r="J75" s="141">
        <v>10</v>
      </c>
      <c r="K75" s="141">
        <v>10</v>
      </c>
      <c r="L75" s="141">
        <v>10</v>
      </c>
      <c r="M75" s="141"/>
      <c r="N75" s="141"/>
      <c r="O75" s="141"/>
      <c r="P75" s="141"/>
      <c r="R75" s="14">
        <f t="shared" si="11"/>
        <v>100</v>
      </c>
    </row>
    <row r="76" spans="1:18" x14ac:dyDescent="0.2">
      <c r="A76" s="139" t="str">
        <f t="shared" si="10"/>
        <v>8|5</v>
      </c>
      <c r="B76" s="140" t="s">
        <v>93</v>
      </c>
      <c r="C76" s="135" t="s">
        <v>94</v>
      </c>
      <c r="D76" s="136">
        <v>5</v>
      </c>
      <c r="E76" s="142">
        <v>5</v>
      </c>
      <c r="F76" s="142">
        <v>10</v>
      </c>
      <c r="G76" s="142">
        <v>20</v>
      </c>
      <c r="H76" s="142">
        <v>20</v>
      </c>
      <c r="I76" s="142">
        <v>15</v>
      </c>
      <c r="J76" s="141">
        <v>10</v>
      </c>
      <c r="K76" s="141">
        <v>10</v>
      </c>
      <c r="L76" s="141">
        <v>10</v>
      </c>
      <c r="M76" s="141"/>
      <c r="N76" s="141"/>
      <c r="O76" s="141"/>
      <c r="P76" s="141"/>
      <c r="R76" s="14">
        <f t="shared" si="11"/>
        <v>100</v>
      </c>
    </row>
    <row r="77" spans="1:18" x14ac:dyDescent="0.2">
      <c r="A77" s="139" t="str">
        <f t="shared" si="10"/>
        <v>8|6</v>
      </c>
      <c r="B77" s="140" t="s">
        <v>96</v>
      </c>
      <c r="C77" s="135" t="s">
        <v>58</v>
      </c>
      <c r="D77" s="136"/>
      <c r="E77" s="142"/>
      <c r="F77" s="142"/>
      <c r="G77" s="142">
        <v>30</v>
      </c>
      <c r="H77" s="142">
        <v>30</v>
      </c>
      <c r="I77" s="142">
        <v>30</v>
      </c>
      <c r="J77" s="141">
        <v>10</v>
      </c>
      <c r="K77" s="141"/>
      <c r="L77" s="141"/>
      <c r="M77" s="141"/>
      <c r="N77" s="141"/>
      <c r="O77" s="141"/>
      <c r="P77" s="141"/>
      <c r="R77" s="14">
        <f t="shared" si="11"/>
        <v>100</v>
      </c>
    </row>
    <row r="78" spans="1:18" x14ac:dyDescent="0.2">
      <c r="A78" s="139" t="str">
        <f t="shared" si="10"/>
        <v>8|7</v>
      </c>
      <c r="B78" s="140" t="s">
        <v>97</v>
      </c>
      <c r="C78" s="135" t="s">
        <v>98</v>
      </c>
      <c r="D78" s="136">
        <v>3</v>
      </c>
      <c r="E78" s="142"/>
      <c r="F78" s="142"/>
      <c r="G78" s="142">
        <v>10</v>
      </c>
      <c r="H78" s="142">
        <v>20</v>
      </c>
      <c r="I78" s="142">
        <v>20</v>
      </c>
      <c r="J78" s="141">
        <v>20</v>
      </c>
      <c r="K78" s="141">
        <v>20</v>
      </c>
      <c r="L78" s="141">
        <v>10</v>
      </c>
      <c r="M78" s="141"/>
      <c r="N78" s="141"/>
      <c r="O78" s="141"/>
      <c r="P78" s="141"/>
      <c r="R78" s="14">
        <f t="shared" si="11"/>
        <v>100</v>
      </c>
    </row>
    <row r="79" spans="1:18" x14ac:dyDescent="0.2">
      <c r="A79" s="139" t="str">
        <f t="shared" si="10"/>
        <v>8|8</v>
      </c>
      <c r="B79" s="140" t="s">
        <v>99</v>
      </c>
      <c r="C79" s="135" t="s">
        <v>166</v>
      </c>
      <c r="D79" s="136">
        <v>5</v>
      </c>
      <c r="E79" s="142">
        <v>10</v>
      </c>
      <c r="F79" s="142">
        <v>10</v>
      </c>
      <c r="G79" s="142">
        <v>10</v>
      </c>
      <c r="H79" s="142">
        <v>10</v>
      </c>
      <c r="I79" s="142">
        <v>20</v>
      </c>
      <c r="J79" s="141">
        <v>20</v>
      </c>
      <c r="K79" s="141">
        <v>10</v>
      </c>
      <c r="L79" s="141">
        <v>10</v>
      </c>
      <c r="M79" s="141"/>
      <c r="N79" s="141"/>
      <c r="O79" s="141"/>
      <c r="P79" s="141"/>
      <c r="R79" s="14">
        <f t="shared" si="11"/>
        <v>100</v>
      </c>
    </row>
    <row r="80" spans="1:18" x14ac:dyDescent="0.2">
      <c r="A80" s="139" t="str">
        <f t="shared" si="10"/>
        <v>8|9</v>
      </c>
      <c r="B80" s="140" t="s">
        <v>118</v>
      </c>
      <c r="C80" s="135" t="s">
        <v>168</v>
      </c>
      <c r="D80" s="136">
        <v>6</v>
      </c>
      <c r="E80" s="142">
        <v>10</v>
      </c>
      <c r="F80" s="142">
        <v>10</v>
      </c>
      <c r="G80" s="142">
        <v>10</v>
      </c>
      <c r="H80" s="142">
        <v>20</v>
      </c>
      <c r="I80" s="142">
        <v>20</v>
      </c>
      <c r="J80" s="141">
        <v>10</v>
      </c>
      <c r="K80" s="141">
        <v>10</v>
      </c>
      <c r="L80" s="141">
        <v>10</v>
      </c>
      <c r="M80" s="141"/>
      <c r="N80" s="141"/>
      <c r="O80" s="141"/>
      <c r="P80" s="141"/>
      <c r="R80" s="14">
        <f t="shared" si="11"/>
        <v>100</v>
      </c>
    </row>
    <row r="81" spans="1:18" x14ac:dyDescent="0.2">
      <c r="A81" s="139" t="str">
        <f t="shared" si="10"/>
        <v>8|10</v>
      </c>
      <c r="B81" s="140" t="s">
        <v>125</v>
      </c>
      <c r="C81" s="135" t="s">
        <v>169</v>
      </c>
      <c r="D81" s="136">
        <v>6</v>
      </c>
      <c r="E81" s="142"/>
      <c r="F81" s="142"/>
      <c r="G81" s="142">
        <v>10</v>
      </c>
      <c r="H81" s="142">
        <v>20</v>
      </c>
      <c r="I81" s="142">
        <v>20</v>
      </c>
      <c r="J81" s="141">
        <v>20</v>
      </c>
      <c r="K81" s="141">
        <v>20</v>
      </c>
      <c r="L81" s="141">
        <v>10</v>
      </c>
      <c r="M81" s="141"/>
      <c r="N81" s="141"/>
      <c r="O81" s="141"/>
      <c r="P81" s="141"/>
      <c r="R81" s="14">
        <f t="shared" si="11"/>
        <v>100</v>
      </c>
    </row>
    <row r="82" spans="1:18" x14ac:dyDescent="0.2">
      <c r="A82" s="139" t="str">
        <f t="shared" si="10"/>
        <v>8|11</v>
      </c>
      <c r="B82" s="140" t="s">
        <v>135</v>
      </c>
      <c r="C82" s="135" t="s">
        <v>134</v>
      </c>
      <c r="D82" s="136"/>
      <c r="E82" s="142">
        <v>5</v>
      </c>
      <c r="F82" s="142">
        <v>5</v>
      </c>
      <c r="G82" s="142">
        <v>10</v>
      </c>
      <c r="H82" s="142">
        <v>20</v>
      </c>
      <c r="I82" s="142">
        <v>20</v>
      </c>
      <c r="J82" s="141">
        <v>20</v>
      </c>
      <c r="K82" s="141">
        <v>10</v>
      </c>
      <c r="L82" s="141">
        <v>10</v>
      </c>
      <c r="M82" s="141"/>
      <c r="N82" s="141"/>
      <c r="O82" s="141"/>
      <c r="P82" s="141"/>
      <c r="R82" s="14">
        <f t="shared" si="11"/>
        <v>100</v>
      </c>
    </row>
    <row r="83" spans="1:18" x14ac:dyDescent="0.2">
      <c r="A83" s="139" t="str">
        <f t="shared" si="10"/>
        <v>8|12</v>
      </c>
      <c r="B83" s="140" t="s">
        <v>139</v>
      </c>
      <c r="C83" s="135" t="s">
        <v>140</v>
      </c>
      <c r="D83" s="136"/>
      <c r="E83" s="142">
        <v>10</v>
      </c>
      <c r="F83" s="142">
        <v>10</v>
      </c>
      <c r="G83" s="142">
        <v>10</v>
      </c>
      <c r="H83" s="142">
        <v>20</v>
      </c>
      <c r="I83" s="142">
        <v>20</v>
      </c>
      <c r="J83" s="141">
        <v>10</v>
      </c>
      <c r="K83" s="141">
        <v>10</v>
      </c>
      <c r="L83" s="141">
        <v>10</v>
      </c>
      <c r="M83" s="141"/>
      <c r="N83" s="141"/>
      <c r="O83" s="141"/>
      <c r="P83" s="141"/>
      <c r="R83" s="14">
        <f t="shared" si="11"/>
        <v>100</v>
      </c>
    </row>
    <row r="85" spans="1:18" ht="13.5" thickBot="1" x14ac:dyDescent="0.25">
      <c r="A85" s="143" t="s">
        <v>167</v>
      </c>
      <c r="B85" s="144">
        <v>9</v>
      </c>
      <c r="C85" s="145"/>
      <c r="D85" s="146"/>
      <c r="E85" s="132">
        <v>1</v>
      </c>
      <c r="F85" s="132">
        <v>2</v>
      </c>
      <c r="G85" s="132">
        <v>3</v>
      </c>
      <c r="H85" s="132">
        <v>4</v>
      </c>
      <c r="I85" s="132">
        <v>5</v>
      </c>
      <c r="J85" s="132">
        <v>6</v>
      </c>
      <c r="K85" s="132">
        <v>7</v>
      </c>
      <c r="L85" s="132">
        <v>8</v>
      </c>
      <c r="M85" s="132">
        <v>9</v>
      </c>
      <c r="N85" s="132">
        <v>10</v>
      </c>
      <c r="O85" s="132">
        <v>11</v>
      </c>
      <c r="P85" s="132">
        <v>12</v>
      </c>
    </row>
    <row r="86" spans="1:18" ht="13.5" thickTop="1" x14ac:dyDescent="0.2">
      <c r="A86" s="147" t="str">
        <f t="shared" ref="A86:A97" si="12">CONCATENATE($B$85,"|",B86)</f>
        <v>9|1</v>
      </c>
      <c r="B86" s="134">
        <v>1</v>
      </c>
      <c r="C86" s="135" t="s">
        <v>86</v>
      </c>
      <c r="D86" s="136">
        <v>1</v>
      </c>
      <c r="E86" s="137">
        <v>20</v>
      </c>
      <c r="F86" s="137">
        <v>30</v>
      </c>
      <c r="G86" s="137">
        <v>20</v>
      </c>
      <c r="H86" s="137">
        <v>20</v>
      </c>
      <c r="I86" s="137">
        <v>10</v>
      </c>
      <c r="J86" s="138"/>
      <c r="K86" s="138"/>
      <c r="L86" s="138"/>
      <c r="M86" s="138"/>
      <c r="N86" s="138"/>
      <c r="O86" s="138"/>
      <c r="P86" s="138"/>
      <c r="R86" s="14">
        <f t="shared" ref="R86:R97" si="13">SUM(E86:P86)</f>
        <v>100</v>
      </c>
    </row>
    <row r="87" spans="1:18" x14ac:dyDescent="0.2">
      <c r="A87" s="139" t="str">
        <f t="shared" si="12"/>
        <v>9|2</v>
      </c>
      <c r="B87" s="140" t="s">
        <v>87</v>
      </c>
      <c r="C87" s="135" t="s">
        <v>88</v>
      </c>
      <c r="D87" s="136">
        <v>2</v>
      </c>
      <c r="E87" s="137">
        <v>10</v>
      </c>
      <c r="F87" s="137">
        <v>20</v>
      </c>
      <c r="G87" s="137">
        <v>20</v>
      </c>
      <c r="H87" s="137">
        <v>10</v>
      </c>
      <c r="I87" s="137">
        <v>10</v>
      </c>
      <c r="J87" s="141">
        <v>10</v>
      </c>
      <c r="K87" s="141">
        <v>10</v>
      </c>
      <c r="L87" s="141">
        <v>10</v>
      </c>
      <c r="M87" s="141"/>
      <c r="N87" s="141"/>
      <c r="O87" s="141"/>
      <c r="P87" s="141"/>
      <c r="R87" s="14">
        <f t="shared" si="13"/>
        <v>100</v>
      </c>
    </row>
    <row r="88" spans="1:18" x14ac:dyDescent="0.2">
      <c r="A88" s="139" t="str">
        <f t="shared" si="12"/>
        <v>9|3</v>
      </c>
      <c r="B88" s="140" t="s">
        <v>89</v>
      </c>
      <c r="C88" s="135" t="s">
        <v>50</v>
      </c>
      <c r="D88" s="136">
        <v>3</v>
      </c>
      <c r="E88" s="142">
        <v>20</v>
      </c>
      <c r="F88" s="142">
        <v>20</v>
      </c>
      <c r="G88" s="142">
        <v>30</v>
      </c>
      <c r="H88" s="142">
        <v>20</v>
      </c>
      <c r="I88" s="142">
        <v>10</v>
      </c>
      <c r="J88" s="141"/>
      <c r="K88" s="141"/>
      <c r="L88" s="141"/>
      <c r="M88" s="141"/>
      <c r="N88" s="141"/>
      <c r="O88" s="141"/>
      <c r="P88" s="141"/>
      <c r="R88" s="14">
        <f t="shared" si="13"/>
        <v>100</v>
      </c>
    </row>
    <row r="89" spans="1:18" x14ac:dyDescent="0.2">
      <c r="A89" s="139" t="str">
        <f t="shared" si="12"/>
        <v>9|4</v>
      </c>
      <c r="B89" s="140" t="s">
        <v>90</v>
      </c>
      <c r="C89" s="135" t="s">
        <v>91</v>
      </c>
      <c r="D89" s="136">
        <v>4</v>
      </c>
      <c r="E89" s="142">
        <v>10</v>
      </c>
      <c r="F89" s="142">
        <v>10</v>
      </c>
      <c r="G89" s="142">
        <v>10</v>
      </c>
      <c r="H89" s="142">
        <v>10</v>
      </c>
      <c r="I89" s="142">
        <v>20</v>
      </c>
      <c r="J89" s="141">
        <v>10</v>
      </c>
      <c r="K89" s="141">
        <v>10</v>
      </c>
      <c r="L89" s="141">
        <v>10</v>
      </c>
      <c r="M89" s="141">
        <v>10</v>
      </c>
      <c r="N89" s="141"/>
      <c r="O89" s="141"/>
      <c r="P89" s="141"/>
      <c r="R89" s="14">
        <f t="shared" si="13"/>
        <v>100</v>
      </c>
    </row>
    <row r="90" spans="1:18" x14ac:dyDescent="0.2">
      <c r="A90" s="139" t="str">
        <f t="shared" si="12"/>
        <v>9|5</v>
      </c>
      <c r="B90" s="140" t="s">
        <v>93</v>
      </c>
      <c r="C90" s="135" t="s">
        <v>94</v>
      </c>
      <c r="D90" s="136">
        <v>5</v>
      </c>
      <c r="E90" s="142">
        <v>5</v>
      </c>
      <c r="F90" s="142">
        <v>10</v>
      </c>
      <c r="G90" s="142">
        <v>10</v>
      </c>
      <c r="H90" s="142">
        <v>20</v>
      </c>
      <c r="I90" s="142">
        <v>15</v>
      </c>
      <c r="J90" s="141">
        <v>10</v>
      </c>
      <c r="K90" s="141">
        <v>10</v>
      </c>
      <c r="L90" s="141">
        <v>10</v>
      </c>
      <c r="M90" s="141">
        <v>10</v>
      </c>
      <c r="N90" s="141"/>
      <c r="O90" s="141"/>
      <c r="P90" s="141"/>
      <c r="R90" s="14">
        <f t="shared" si="13"/>
        <v>100</v>
      </c>
    </row>
    <row r="91" spans="1:18" x14ac:dyDescent="0.2">
      <c r="A91" s="139" t="str">
        <f t="shared" si="12"/>
        <v>9|6</v>
      </c>
      <c r="B91" s="140" t="s">
        <v>96</v>
      </c>
      <c r="C91" s="135" t="s">
        <v>58</v>
      </c>
      <c r="D91" s="136"/>
      <c r="E91" s="142"/>
      <c r="F91" s="142"/>
      <c r="G91" s="142">
        <v>20</v>
      </c>
      <c r="H91" s="142">
        <v>20</v>
      </c>
      <c r="I91" s="142">
        <v>20</v>
      </c>
      <c r="J91" s="141">
        <v>20</v>
      </c>
      <c r="K91" s="141">
        <v>20</v>
      </c>
      <c r="L91" s="141"/>
      <c r="M91" s="141"/>
      <c r="N91" s="141"/>
      <c r="O91" s="141"/>
      <c r="P91" s="141"/>
      <c r="R91" s="14">
        <f t="shared" si="13"/>
        <v>100</v>
      </c>
    </row>
    <row r="92" spans="1:18" x14ac:dyDescent="0.2">
      <c r="A92" s="139" t="str">
        <f t="shared" si="12"/>
        <v>9|7</v>
      </c>
      <c r="B92" s="140" t="s">
        <v>97</v>
      </c>
      <c r="C92" s="135" t="s">
        <v>98</v>
      </c>
      <c r="D92" s="136">
        <v>3</v>
      </c>
      <c r="E92" s="142"/>
      <c r="F92" s="142"/>
      <c r="G92" s="142">
        <v>10</v>
      </c>
      <c r="H92" s="142">
        <v>10</v>
      </c>
      <c r="I92" s="142">
        <v>20</v>
      </c>
      <c r="J92" s="141">
        <v>20</v>
      </c>
      <c r="K92" s="141">
        <v>20</v>
      </c>
      <c r="L92" s="141">
        <v>10</v>
      </c>
      <c r="M92" s="141">
        <v>10</v>
      </c>
      <c r="N92" s="141"/>
      <c r="O92" s="141"/>
      <c r="P92" s="141"/>
      <c r="R92" s="14">
        <f t="shared" si="13"/>
        <v>100</v>
      </c>
    </row>
    <row r="93" spans="1:18" x14ac:dyDescent="0.2">
      <c r="A93" s="139" t="str">
        <f t="shared" si="12"/>
        <v>9|8</v>
      </c>
      <c r="B93" s="140" t="s">
        <v>99</v>
      </c>
      <c r="C93" s="135" t="s">
        <v>166</v>
      </c>
      <c r="D93" s="136">
        <v>5</v>
      </c>
      <c r="E93" s="142">
        <v>10</v>
      </c>
      <c r="F93" s="142">
        <v>10</v>
      </c>
      <c r="G93" s="142">
        <v>10</v>
      </c>
      <c r="H93" s="142">
        <v>10</v>
      </c>
      <c r="I93" s="142">
        <v>10</v>
      </c>
      <c r="J93" s="141">
        <v>20</v>
      </c>
      <c r="K93" s="141">
        <v>10</v>
      </c>
      <c r="L93" s="141">
        <v>10</v>
      </c>
      <c r="M93" s="141">
        <v>10</v>
      </c>
      <c r="N93" s="141"/>
      <c r="O93" s="141"/>
      <c r="P93" s="141"/>
      <c r="R93" s="14">
        <f t="shared" si="13"/>
        <v>100</v>
      </c>
    </row>
    <row r="94" spans="1:18" x14ac:dyDescent="0.2">
      <c r="A94" s="139" t="str">
        <f t="shared" si="12"/>
        <v>9|9</v>
      </c>
      <c r="B94" s="140" t="s">
        <v>118</v>
      </c>
      <c r="C94" s="135" t="s">
        <v>168</v>
      </c>
      <c r="D94" s="136">
        <v>6</v>
      </c>
      <c r="E94" s="142">
        <v>10</v>
      </c>
      <c r="F94" s="142">
        <v>10</v>
      </c>
      <c r="G94" s="142">
        <v>10</v>
      </c>
      <c r="H94" s="142">
        <v>10</v>
      </c>
      <c r="I94" s="142">
        <v>20</v>
      </c>
      <c r="J94" s="141">
        <v>10</v>
      </c>
      <c r="K94" s="141">
        <v>10</v>
      </c>
      <c r="L94" s="141">
        <v>10</v>
      </c>
      <c r="M94" s="141">
        <v>10</v>
      </c>
      <c r="N94" s="141"/>
      <c r="O94" s="141"/>
      <c r="P94" s="141"/>
      <c r="R94" s="14">
        <f t="shared" si="13"/>
        <v>100</v>
      </c>
    </row>
    <row r="95" spans="1:18" x14ac:dyDescent="0.2">
      <c r="A95" s="139" t="str">
        <f t="shared" si="12"/>
        <v>9|10</v>
      </c>
      <c r="B95" s="140" t="s">
        <v>125</v>
      </c>
      <c r="C95" s="135" t="s">
        <v>169</v>
      </c>
      <c r="D95" s="136">
        <v>6</v>
      </c>
      <c r="E95" s="142"/>
      <c r="F95" s="142"/>
      <c r="G95" s="142">
        <v>10</v>
      </c>
      <c r="H95" s="142">
        <v>10</v>
      </c>
      <c r="I95" s="142">
        <v>20</v>
      </c>
      <c r="J95" s="141">
        <v>20</v>
      </c>
      <c r="K95" s="141">
        <v>20</v>
      </c>
      <c r="L95" s="141">
        <v>10</v>
      </c>
      <c r="M95" s="141">
        <v>10</v>
      </c>
      <c r="N95" s="141"/>
      <c r="O95" s="141"/>
      <c r="P95" s="141"/>
      <c r="R95" s="14">
        <f t="shared" si="13"/>
        <v>100</v>
      </c>
    </row>
    <row r="96" spans="1:18" x14ac:dyDescent="0.2">
      <c r="A96" s="139" t="str">
        <f t="shared" si="12"/>
        <v>9|11</v>
      </c>
      <c r="B96" s="140" t="s">
        <v>135</v>
      </c>
      <c r="C96" s="135" t="s">
        <v>134</v>
      </c>
      <c r="D96" s="136"/>
      <c r="E96" s="142"/>
      <c r="F96" s="142">
        <v>5</v>
      </c>
      <c r="G96" s="142">
        <v>5</v>
      </c>
      <c r="H96" s="142">
        <v>20</v>
      </c>
      <c r="I96" s="142">
        <v>20</v>
      </c>
      <c r="J96" s="141">
        <v>20</v>
      </c>
      <c r="K96" s="141">
        <v>10</v>
      </c>
      <c r="L96" s="141">
        <v>10</v>
      </c>
      <c r="M96" s="141">
        <v>10</v>
      </c>
      <c r="N96" s="141"/>
      <c r="O96" s="141"/>
      <c r="P96" s="141"/>
      <c r="R96" s="14">
        <f t="shared" si="13"/>
        <v>100</v>
      </c>
    </row>
    <row r="97" spans="1:18" x14ac:dyDescent="0.2">
      <c r="A97" s="139" t="str">
        <f t="shared" si="12"/>
        <v>9|12</v>
      </c>
      <c r="B97" s="140" t="s">
        <v>139</v>
      </c>
      <c r="C97" s="135" t="s">
        <v>140</v>
      </c>
      <c r="D97" s="136"/>
      <c r="E97" s="142">
        <v>10</v>
      </c>
      <c r="F97" s="142">
        <v>10</v>
      </c>
      <c r="G97" s="142">
        <v>10</v>
      </c>
      <c r="H97" s="142">
        <v>10</v>
      </c>
      <c r="I97" s="142">
        <v>20</v>
      </c>
      <c r="J97" s="141">
        <v>10</v>
      </c>
      <c r="K97" s="141">
        <v>10</v>
      </c>
      <c r="L97" s="141">
        <v>10</v>
      </c>
      <c r="M97" s="141">
        <v>10</v>
      </c>
      <c r="N97" s="141"/>
      <c r="O97" s="141"/>
      <c r="P97" s="141"/>
      <c r="R97" s="14">
        <f t="shared" si="13"/>
        <v>100</v>
      </c>
    </row>
    <row r="99" spans="1:18" ht="13.5" thickBot="1" x14ac:dyDescent="0.25">
      <c r="A99" s="143" t="s">
        <v>167</v>
      </c>
      <c r="B99" s="144">
        <v>10</v>
      </c>
      <c r="C99" s="145"/>
      <c r="D99" s="146"/>
      <c r="E99" s="132">
        <v>1</v>
      </c>
      <c r="F99" s="132">
        <v>2</v>
      </c>
      <c r="G99" s="132">
        <v>3</v>
      </c>
      <c r="H99" s="132">
        <v>4</v>
      </c>
      <c r="I99" s="132">
        <v>5</v>
      </c>
      <c r="J99" s="132">
        <v>6</v>
      </c>
      <c r="K99" s="132">
        <v>7</v>
      </c>
      <c r="L99" s="132">
        <v>8</v>
      </c>
      <c r="M99" s="132">
        <v>9</v>
      </c>
      <c r="N99" s="132">
        <v>10</v>
      </c>
      <c r="O99" s="132">
        <v>11</v>
      </c>
      <c r="P99" s="132">
        <v>12</v>
      </c>
    </row>
    <row r="100" spans="1:18" ht="13.5" thickTop="1" x14ac:dyDescent="0.2">
      <c r="A100" s="147" t="str">
        <f t="shared" ref="A100:A111" si="14">CONCATENATE($B$99,"|",B100)</f>
        <v>10|1</v>
      </c>
      <c r="B100" s="134">
        <v>1</v>
      </c>
      <c r="C100" s="135" t="s">
        <v>86</v>
      </c>
      <c r="D100" s="136">
        <v>1</v>
      </c>
      <c r="E100" s="137">
        <v>20</v>
      </c>
      <c r="F100" s="137">
        <v>30</v>
      </c>
      <c r="G100" s="137">
        <v>20</v>
      </c>
      <c r="H100" s="137">
        <v>20</v>
      </c>
      <c r="I100" s="137">
        <v>10</v>
      </c>
      <c r="J100" s="138"/>
      <c r="K100" s="138"/>
      <c r="L100" s="138"/>
      <c r="M100" s="138"/>
      <c r="N100" s="138"/>
      <c r="O100" s="138"/>
      <c r="P100" s="138"/>
      <c r="R100" s="14">
        <f t="shared" ref="R100:R111" si="15">SUM(E100:P100)</f>
        <v>100</v>
      </c>
    </row>
    <row r="101" spans="1:18" x14ac:dyDescent="0.2">
      <c r="A101" s="139" t="str">
        <f t="shared" si="14"/>
        <v>10|2</v>
      </c>
      <c r="B101" s="140" t="s">
        <v>87</v>
      </c>
      <c r="C101" s="135" t="s">
        <v>88</v>
      </c>
      <c r="D101" s="136">
        <v>2</v>
      </c>
      <c r="E101" s="137">
        <v>10</v>
      </c>
      <c r="F101" s="137">
        <v>10</v>
      </c>
      <c r="G101" s="137">
        <v>20</v>
      </c>
      <c r="H101" s="137">
        <v>10</v>
      </c>
      <c r="I101" s="137">
        <v>10</v>
      </c>
      <c r="J101" s="141">
        <v>10</v>
      </c>
      <c r="K101" s="141">
        <v>10</v>
      </c>
      <c r="L101" s="141">
        <v>10</v>
      </c>
      <c r="M101" s="141">
        <v>10</v>
      </c>
      <c r="N101" s="141"/>
      <c r="O101" s="141"/>
      <c r="P101" s="141"/>
      <c r="R101" s="14">
        <f t="shared" si="15"/>
        <v>100</v>
      </c>
    </row>
    <row r="102" spans="1:18" x14ac:dyDescent="0.2">
      <c r="A102" s="139" t="str">
        <f t="shared" si="14"/>
        <v>10|3</v>
      </c>
      <c r="B102" s="140" t="s">
        <v>89</v>
      </c>
      <c r="C102" s="135" t="s">
        <v>50</v>
      </c>
      <c r="D102" s="136">
        <v>3</v>
      </c>
      <c r="E102" s="142">
        <v>20</v>
      </c>
      <c r="F102" s="142">
        <v>20</v>
      </c>
      <c r="G102" s="142">
        <v>20</v>
      </c>
      <c r="H102" s="142">
        <v>20</v>
      </c>
      <c r="I102" s="142">
        <v>20</v>
      </c>
      <c r="J102" s="141"/>
      <c r="K102" s="141"/>
      <c r="L102" s="141"/>
      <c r="M102" s="141"/>
      <c r="N102" s="141"/>
      <c r="O102" s="141"/>
      <c r="P102" s="141"/>
      <c r="R102" s="14">
        <f t="shared" si="15"/>
        <v>100</v>
      </c>
    </row>
    <row r="103" spans="1:18" x14ac:dyDescent="0.2">
      <c r="A103" s="139" t="str">
        <f t="shared" si="14"/>
        <v>10|4</v>
      </c>
      <c r="B103" s="140" t="s">
        <v>90</v>
      </c>
      <c r="C103" s="135" t="s">
        <v>91</v>
      </c>
      <c r="D103" s="136">
        <v>4</v>
      </c>
      <c r="E103" s="142">
        <v>5</v>
      </c>
      <c r="F103" s="142">
        <v>10</v>
      </c>
      <c r="G103" s="142">
        <v>15</v>
      </c>
      <c r="H103" s="142">
        <v>10</v>
      </c>
      <c r="I103" s="142">
        <v>10</v>
      </c>
      <c r="J103" s="141">
        <v>10</v>
      </c>
      <c r="K103" s="141">
        <v>10</v>
      </c>
      <c r="L103" s="141">
        <v>10</v>
      </c>
      <c r="M103" s="141">
        <v>10</v>
      </c>
      <c r="N103" s="141">
        <v>10</v>
      </c>
      <c r="O103" s="141"/>
      <c r="P103" s="141"/>
      <c r="R103" s="14">
        <f t="shared" si="15"/>
        <v>100</v>
      </c>
    </row>
    <row r="104" spans="1:18" x14ac:dyDescent="0.2">
      <c r="A104" s="139" t="str">
        <f t="shared" si="14"/>
        <v>10|5</v>
      </c>
      <c r="B104" s="140" t="s">
        <v>93</v>
      </c>
      <c r="C104" s="135" t="s">
        <v>94</v>
      </c>
      <c r="D104" s="136"/>
      <c r="E104" s="142">
        <v>5</v>
      </c>
      <c r="F104" s="142">
        <v>10</v>
      </c>
      <c r="G104" s="142">
        <v>15</v>
      </c>
      <c r="H104" s="142">
        <v>10</v>
      </c>
      <c r="I104" s="142">
        <v>10</v>
      </c>
      <c r="J104" s="141">
        <v>10</v>
      </c>
      <c r="K104" s="141">
        <v>10</v>
      </c>
      <c r="L104" s="141">
        <v>10</v>
      </c>
      <c r="M104" s="141">
        <v>10</v>
      </c>
      <c r="N104" s="141">
        <v>10</v>
      </c>
      <c r="O104" s="141"/>
      <c r="P104" s="141"/>
      <c r="R104" s="14">
        <f t="shared" si="15"/>
        <v>100</v>
      </c>
    </row>
    <row r="105" spans="1:18" x14ac:dyDescent="0.2">
      <c r="A105" s="139" t="str">
        <f t="shared" si="14"/>
        <v>10|6</v>
      </c>
      <c r="B105" s="140" t="s">
        <v>96</v>
      </c>
      <c r="C105" s="135" t="s">
        <v>58</v>
      </c>
      <c r="D105" s="136">
        <v>5</v>
      </c>
      <c r="E105" s="142"/>
      <c r="F105" s="142"/>
      <c r="G105" s="142">
        <v>20</v>
      </c>
      <c r="H105" s="142">
        <v>20</v>
      </c>
      <c r="I105" s="142">
        <v>20</v>
      </c>
      <c r="J105" s="141">
        <v>20</v>
      </c>
      <c r="K105" s="141">
        <v>20</v>
      </c>
      <c r="L105" s="141"/>
      <c r="M105" s="141"/>
      <c r="N105" s="141"/>
      <c r="O105" s="141"/>
      <c r="P105" s="141"/>
      <c r="R105" s="14">
        <f t="shared" si="15"/>
        <v>100</v>
      </c>
    </row>
    <row r="106" spans="1:18" x14ac:dyDescent="0.2">
      <c r="A106" s="139" t="str">
        <f t="shared" si="14"/>
        <v>10|7</v>
      </c>
      <c r="B106" s="140" t="s">
        <v>97</v>
      </c>
      <c r="C106" s="135" t="s">
        <v>98</v>
      </c>
      <c r="D106" s="136">
        <v>3</v>
      </c>
      <c r="E106" s="142"/>
      <c r="F106" s="142"/>
      <c r="G106" s="142">
        <v>10</v>
      </c>
      <c r="H106" s="142">
        <v>10</v>
      </c>
      <c r="I106" s="142">
        <v>10</v>
      </c>
      <c r="J106" s="141">
        <v>20</v>
      </c>
      <c r="K106" s="141">
        <v>20</v>
      </c>
      <c r="L106" s="141">
        <v>10</v>
      </c>
      <c r="M106" s="141">
        <v>10</v>
      </c>
      <c r="N106" s="141">
        <v>10</v>
      </c>
      <c r="O106" s="141"/>
      <c r="P106" s="141"/>
      <c r="R106" s="14">
        <f t="shared" si="15"/>
        <v>100</v>
      </c>
    </row>
    <row r="107" spans="1:18" x14ac:dyDescent="0.2">
      <c r="A107" s="139" t="str">
        <f t="shared" si="14"/>
        <v>10|8</v>
      </c>
      <c r="B107" s="140" t="s">
        <v>99</v>
      </c>
      <c r="C107" s="135" t="s">
        <v>166</v>
      </c>
      <c r="D107" s="136">
        <v>5</v>
      </c>
      <c r="E107" s="142">
        <v>5</v>
      </c>
      <c r="F107" s="142">
        <v>5</v>
      </c>
      <c r="G107" s="142">
        <v>10</v>
      </c>
      <c r="H107" s="142">
        <v>10</v>
      </c>
      <c r="I107" s="142">
        <v>10</v>
      </c>
      <c r="J107" s="141">
        <v>20</v>
      </c>
      <c r="K107" s="141">
        <v>10</v>
      </c>
      <c r="L107" s="141">
        <v>10</v>
      </c>
      <c r="M107" s="141">
        <v>10</v>
      </c>
      <c r="N107" s="141">
        <v>10</v>
      </c>
      <c r="O107" s="141"/>
      <c r="P107" s="141"/>
      <c r="R107" s="14">
        <f t="shared" si="15"/>
        <v>100</v>
      </c>
    </row>
    <row r="108" spans="1:18" x14ac:dyDescent="0.2">
      <c r="A108" s="139" t="str">
        <f t="shared" si="14"/>
        <v>10|9</v>
      </c>
      <c r="B108" s="140" t="s">
        <v>118</v>
      </c>
      <c r="C108" s="135" t="s">
        <v>168</v>
      </c>
      <c r="D108" s="136">
        <v>6</v>
      </c>
      <c r="E108" s="142">
        <v>5</v>
      </c>
      <c r="F108" s="142">
        <v>5</v>
      </c>
      <c r="G108" s="142">
        <v>10</v>
      </c>
      <c r="H108" s="142">
        <v>10</v>
      </c>
      <c r="I108" s="142">
        <v>10</v>
      </c>
      <c r="J108" s="141">
        <v>20</v>
      </c>
      <c r="K108" s="141">
        <v>10</v>
      </c>
      <c r="L108" s="141">
        <v>10</v>
      </c>
      <c r="M108" s="141">
        <v>10</v>
      </c>
      <c r="N108" s="141">
        <v>10</v>
      </c>
      <c r="O108" s="141"/>
      <c r="P108" s="141"/>
      <c r="R108" s="14">
        <f t="shared" si="15"/>
        <v>100</v>
      </c>
    </row>
    <row r="109" spans="1:18" x14ac:dyDescent="0.2">
      <c r="A109" s="139" t="str">
        <f t="shared" si="14"/>
        <v>10|10</v>
      </c>
      <c r="B109" s="140" t="s">
        <v>125</v>
      </c>
      <c r="C109" s="135" t="s">
        <v>169</v>
      </c>
      <c r="D109" s="136">
        <v>6</v>
      </c>
      <c r="E109" s="142"/>
      <c r="F109" s="142"/>
      <c r="G109" s="142">
        <v>10</v>
      </c>
      <c r="H109" s="142">
        <v>10</v>
      </c>
      <c r="I109" s="142">
        <v>10</v>
      </c>
      <c r="J109" s="141">
        <v>20</v>
      </c>
      <c r="K109" s="141">
        <v>20</v>
      </c>
      <c r="L109" s="141">
        <v>10</v>
      </c>
      <c r="M109" s="141">
        <v>10</v>
      </c>
      <c r="N109" s="141">
        <v>10</v>
      </c>
      <c r="O109" s="141"/>
      <c r="P109" s="141"/>
      <c r="R109" s="14">
        <f t="shared" si="15"/>
        <v>100</v>
      </c>
    </row>
    <row r="110" spans="1:18" x14ac:dyDescent="0.2">
      <c r="A110" s="139" t="str">
        <f t="shared" si="14"/>
        <v>10|11</v>
      </c>
      <c r="B110" s="140" t="s">
        <v>135</v>
      </c>
      <c r="C110" s="135" t="s">
        <v>134</v>
      </c>
      <c r="D110" s="136"/>
      <c r="E110" s="142"/>
      <c r="F110" s="142">
        <v>5</v>
      </c>
      <c r="G110" s="142">
        <v>5</v>
      </c>
      <c r="H110" s="142">
        <v>10</v>
      </c>
      <c r="I110" s="142">
        <v>20</v>
      </c>
      <c r="J110" s="141">
        <v>20</v>
      </c>
      <c r="K110" s="141">
        <v>10</v>
      </c>
      <c r="L110" s="141">
        <v>10</v>
      </c>
      <c r="M110" s="141">
        <v>10</v>
      </c>
      <c r="N110" s="141">
        <v>10</v>
      </c>
      <c r="O110" s="141"/>
      <c r="P110" s="141"/>
      <c r="R110" s="14">
        <f t="shared" si="15"/>
        <v>100</v>
      </c>
    </row>
    <row r="111" spans="1:18" x14ac:dyDescent="0.2">
      <c r="A111" s="139" t="str">
        <f t="shared" si="14"/>
        <v>10|12</v>
      </c>
      <c r="B111" s="140" t="s">
        <v>139</v>
      </c>
      <c r="C111" s="135" t="s">
        <v>140</v>
      </c>
      <c r="D111" s="136"/>
      <c r="E111" s="142">
        <v>10</v>
      </c>
      <c r="F111" s="142">
        <v>10</v>
      </c>
      <c r="G111" s="142">
        <v>10</v>
      </c>
      <c r="H111" s="142">
        <v>10</v>
      </c>
      <c r="I111" s="142">
        <v>10</v>
      </c>
      <c r="J111" s="141">
        <v>10</v>
      </c>
      <c r="K111" s="141">
        <v>10</v>
      </c>
      <c r="L111" s="141">
        <v>10</v>
      </c>
      <c r="M111" s="141">
        <v>10</v>
      </c>
      <c r="N111" s="141">
        <v>10</v>
      </c>
      <c r="O111" s="141"/>
      <c r="P111" s="141"/>
      <c r="R111" s="14">
        <f t="shared" si="15"/>
        <v>100</v>
      </c>
    </row>
    <row r="113" spans="1:18" ht="13.5" thickBot="1" x14ac:dyDescent="0.25">
      <c r="A113" s="143" t="s">
        <v>167</v>
      </c>
      <c r="B113" s="144">
        <v>11</v>
      </c>
      <c r="C113" s="145"/>
      <c r="D113" s="146"/>
      <c r="E113" s="132">
        <v>1</v>
      </c>
      <c r="F113" s="132">
        <v>2</v>
      </c>
      <c r="G113" s="132">
        <v>3</v>
      </c>
      <c r="H113" s="132">
        <v>4</v>
      </c>
      <c r="I113" s="132">
        <v>5</v>
      </c>
      <c r="J113" s="132">
        <v>6</v>
      </c>
      <c r="K113" s="132">
        <v>7</v>
      </c>
      <c r="L113" s="132">
        <v>8</v>
      </c>
      <c r="M113" s="132">
        <v>9</v>
      </c>
      <c r="N113" s="132">
        <v>10</v>
      </c>
      <c r="O113" s="132">
        <v>11</v>
      </c>
      <c r="P113" s="132">
        <v>12</v>
      </c>
    </row>
    <row r="114" spans="1:18" ht="13.5" thickTop="1" x14ac:dyDescent="0.2">
      <c r="A114" s="147" t="str">
        <f t="shared" ref="A114:A125" si="16">CONCATENATE($B$113,"|",B114)</f>
        <v>11|1</v>
      </c>
      <c r="B114" s="134">
        <v>1</v>
      </c>
      <c r="C114" s="135" t="s">
        <v>86</v>
      </c>
      <c r="D114" s="136">
        <v>1</v>
      </c>
      <c r="E114" s="137">
        <v>20</v>
      </c>
      <c r="F114" s="137">
        <v>20</v>
      </c>
      <c r="G114" s="137">
        <v>20</v>
      </c>
      <c r="H114" s="137">
        <v>20</v>
      </c>
      <c r="I114" s="137">
        <v>10</v>
      </c>
      <c r="J114" s="138">
        <v>10</v>
      </c>
      <c r="K114" s="138"/>
      <c r="L114" s="138"/>
      <c r="M114" s="138"/>
      <c r="N114" s="138"/>
      <c r="O114" s="138"/>
      <c r="P114" s="138"/>
      <c r="R114" s="14">
        <f t="shared" ref="R114:R125" si="17">SUM(E114:P114)</f>
        <v>100</v>
      </c>
    </row>
    <row r="115" spans="1:18" x14ac:dyDescent="0.2">
      <c r="A115" s="139" t="str">
        <f t="shared" si="16"/>
        <v>11|2</v>
      </c>
      <c r="B115" s="140" t="s">
        <v>87</v>
      </c>
      <c r="C115" s="135" t="s">
        <v>88</v>
      </c>
      <c r="D115" s="136">
        <v>2</v>
      </c>
      <c r="E115" s="137">
        <v>10</v>
      </c>
      <c r="F115" s="137">
        <v>10</v>
      </c>
      <c r="G115" s="137">
        <v>20</v>
      </c>
      <c r="H115" s="137">
        <v>10</v>
      </c>
      <c r="I115" s="137">
        <v>10</v>
      </c>
      <c r="J115" s="141">
        <v>10</v>
      </c>
      <c r="K115" s="141">
        <v>10</v>
      </c>
      <c r="L115" s="141">
        <v>10</v>
      </c>
      <c r="M115" s="141">
        <v>10</v>
      </c>
      <c r="N115" s="141"/>
      <c r="O115" s="141"/>
      <c r="P115" s="141"/>
      <c r="R115" s="14">
        <f t="shared" si="17"/>
        <v>100</v>
      </c>
    </row>
    <row r="116" spans="1:18" x14ac:dyDescent="0.2">
      <c r="A116" s="139" t="str">
        <f t="shared" si="16"/>
        <v>11|3</v>
      </c>
      <c r="B116" s="140" t="s">
        <v>89</v>
      </c>
      <c r="C116" s="135" t="s">
        <v>50</v>
      </c>
      <c r="D116" s="136">
        <v>3</v>
      </c>
      <c r="E116" s="142">
        <v>20</v>
      </c>
      <c r="F116" s="142">
        <v>20</v>
      </c>
      <c r="G116" s="142">
        <v>20</v>
      </c>
      <c r="H116" s="142">
        <v>20</v>
      </c>
      <c r="I116" s="142">
        <v>20</v>
      </c>
      <c r="J116" s="141"/>
      <c r="K116" s="141"/>
      <c r="L116" s="141"/>
      <c r="M116" s="141"/>
      <c r="N116" s="141"/>
      <c r="O116" s="141"/>
      <c r="P116" s="141"/>
      <c r="R116" s="14">
        <f t="shared" si="17"/>
        <v>100</v>
      </c>
    </row>
    <row r="117" spans="1:18" x14ac:dyDescent="0.2">
      <c r="A117" s="139" t="str">
        <f t="shared" si="16"/>
        <v>11|4</v>
      </c>
      <c r="B117" s="140" t="s">
        <v>90</v>
      </c>
      <c r="C117" s="135" t="s">
        <v>91</v>
      </c>
      <c r="D117" s="136"/>
      <c r="E117" s="142">
        <v>5</v>
      </c>
      <c r="F117" s="142">
        <v>10</v>
      </c>
      <c r="G117" s="142">
        <v>10</v>
      </c>
      <c r="H117" s="142">
        <v>10</v>
      </c>
      <c r="I117" s="142">
        <v>10</v>
      </c>
      <c r="J117" s="141">
        <v>10</v>
      </c>
      <c r="K117" s="141">
        <v>10</v>
      </c>
      <c r="L117" s="141">
        <v>10</v>
      </c>
      <c r="M117" s="141">
        <v>10</v>
      </c>
      <c r="N117" s="141">
        <v>10</v>
      </c>
      <c r="O117" s="141">
        <v>5</v>
      </c>
      <c r="P117" s="141"/>
      <c r="R117" s="14">
        <f t="shared" si="17"/>
        <v>100</v>
      </c>
    </row>
    <row r="118" spans="1:18" x14ac:dyDescent="0.2">
      <c r="A118" s="139" t="str">
        <f t="shared" si="16"/>
        <v>11|5</v>
      </c>
      <c r="B118" s="140" t="s">
        <v>93</v>
      </c>
      <c r="C118" s="135" t="s">
        <v>94</v>
      </c>
      <c r="D118" s="136">
        <v>4</v>
      </c>
      <c r="E118" s="142">
        <v>5</v>
      </c>
      <c r="F118" s="142">
        <v>10</v>
      </c>
      <c r="G118" s="142">
        <v>10</v>
      </c>
      <c r="H118" s="142">
        <v>10</v>
      </c>
      <c r="I118" s="142">
        <v>10</v>
      </c>
      <c r="J118" s="141">
        <v>10</v>
      </c>
      <c r="K118" s="141">
        <v>10</v>
      </c>
      <c r="L118" s="141">
        <v>10</v>
      </c>
      <c r="M118" s="141">
        <v>10</v>
      </c>
      <c r="N118" s="141">
        <v>10</v>
      </c>
      <c r="O118" s="141">
        <v>5</v>
      </c>
      <c r="P118" s="141"/>
      <c r="R118" s="14">
        <f t="shared" si="17"/>
        <v>100</v>
      </c>
    </row>
    <row r="119" spans="1:18" x14ac:dyDescent="0.2">
      <c r="A119" s="139" t="str">
        <f t="shared" si="16"/>
        <v>11|6</v>
      </c>
      <c r="B119" s="140" t="s">
        <v>96</v>
      </c>
      <c r="C119" s="135" t="s">
        <v>58</v>
      </c>
      <c r="D119" s="136">
        <v>5</v>
      </c>
      <c r="E119" s="142"/>
      <c r="F119" s="142"/>
      <c r="G119" s="142">
        <v>10</v>
      </c>
      <c r="H119" s="142">
        <v>20</v>
      </c>
      <c r="I119" s="142">
        <v>20</v>
      </c>
      <c r="J119" s="141">
        <v>20</v>
      </c>
      <c r="K119" s="141">
        <v>20</v>
      </c>
      <c r="L119" s="141">
        <v>10</v>
      </c>
      <c r="M119" s="141"/>
      <c r="N119" s="141"/>
      <c r="O119" s="141"/>
      <c r="P119" s="141"/>
      <c r="R119" s="14">
        <f t="shared" si="17"/>
        <v>100</v>
      </c>
    </row>
    <row r="120" spans="1:18" x14ac:dyDescent="0.2">
      <c r="A120" s="139" t="str">
        <f t="shared" si="16"/>
        <v>11|7</v>
      </c>
      <c r="B120" s="140" t="s">
        <v>97</v>
      </c>
      <c r="C120" s="135" t="s">
        <v>98</v>
      </c>
      <c r="D120" s="136">
        <v>3</v>
      </c>
      <c r="E120" s="142"/>
      <c r="F120" s="142"/>
      <c r="G120" s="142">
        <v>10</v>
      </c>
      <c r="H120" s="142">
        <v>10</v>
      </c>
      <c r="I120" s="142">
        <v>10</v>
      </c>
      <c r="J120" s="141">
        <v>10</v>
      </c>
      <c r="K120" s="141">
        <v>20</v>
      </c>
      <c r="L120" s="141">
        <v>10</v>
      </c>
      <c r="M120" s="141">
        <v>10</v>
      </c>
      <c r="N120" s="141">
        <v>10</v>
      </c>
      <c r="O120" s="141">
        <v>10</v>
      </c>
      <c r="P120" s="141"/>
      <c r="R120" s="14">
        <f t="shared" si="17"/>
        <v>100</v>
      </c>
    </row>
    <row r="121" spans="1:18" x14ac:dyDescent="0.2">
      <c r="A121" s="139" t="str">
        <f t="shared" si="16"/>
        <v>11|8</v>
      </c>
      <c r="B121" s="140" t="s">
        <v>99</v>
      </c>
      <c r="C121" s="135" t="s">
        <v>166</v>
      </c>
      <c r="D121" s="136">
        <v>5</v>
      </c>
      <c r="E121" s="142">
        <v>5</v>
      </c>
      <c r="F121" s="142">
        <v>5</v>
      </c>
      <c r="G121" s="142">
        <v>10</v>
      </c>
      <c r="H121" s="142">
        <v>10</v>
      </c>
      <c r="I121" s="142">
        <v>10</v>
      </c>
      <c r="J121" s="141">
        <v>15</v>
      </c>
      <c r="K121" s="141">
        <v>10</v>
      </c>
      <c r="L121" s="141">
        <v>10</v>
      </c>
      <c r="M121" s="141">
        <v>10</v>
      </c>
      <c r="N121" s="141">
        <v>10</v>
      </c>
      <c r="O121" s="141">
        <v>5</v>
      </c>
      <c r="P121" s="141"/>
      <c r="R121" s="14">
        <f t="shared" si="17"/>
        <v>100</v>
      </c>
    </row>
    <row r="122" spans="1:18" x14ac:dyDescent="0.2">
      <c r="A122" s="139" t="str">
        <f t="shared" si="16"/>
        <v>11|9</v>
      </c>
      <c r="B122" s="140" t="s">
        <v>118</v>
      </c>
      <c r="C122" s="135" t="s">
        <v>168</v>
      </c>
      <c r="D122" s="136">
        <v>6</v>
      </c>
      <c r="E122" s="142">
        <v>5</v>
      </c>
      <c r="F122" s="142">
        <v>5</v>
      </c>
      <c r="G122" s="142">
        <v>5</v>
      </c>
      <c r="H122" s="142">
        <v>10</v>
      </c>
      <c r="I122" s="142">
        <v>10</v>
      </c>
      <c r="J122" s="141">
        <v>20</v>
      </c>
      <c r="K122" s="141">
        <v>10</v>
      </c>
      <c r="L122" s="141">
        <v>10</v>
      </c>
      <c r="M122" s="141">
        <v>10</v>
      </c>
      <c r="N122" s="141">
        <v>10</v>
      </c>
      <c r="O122" s="141">
        <v>5</v>
      </c>
      <c r="P122" s="141"/>
      <c r="R122" s="14">
        <f t="shared" si="17"/>
        <v>100</v>
      </c>
    </row>
    <row r="123" spans="1:18" x14ac:dyDescent="0.2">
      <c r="A123" s="139" t="str">
        <f t="shared" si="16"/>
        <v>11|10</v>
      </c>
      <c r="B123" s="140" t="s">
        <v>125</v>
      </c>
      <c r="C123" s="135" t="s">
        <v>169</v>
      </c>
      <c r="D123" s="136">
        <v>6</v>
      </c>
      <c r="E123" s="142"/>
      <c r="F123" s="142"/>
      <c r="G123" s="142">
        <v>10</v>
      </c>
      <c r="H123" s="142">
        <v>10</v>
      </c>
      <c r="I123" s="142">
        <v>10</v>
      </c>
      <c r="J123" s="141">
        <v>10</v>
      </c>
      <c r="K123" s="141">
        <v>20</v>
      </c>
      <c r="L123" s="141">
        <v>10</v>
      </c>
      <c r="M123" s="141">
        <v>10</v>
      </c>
      <c r="N123" s="141">
        <v>10</v>
      </c>
      <c r="O123" s="141">
        <v>10</v>
      </c>
      <c r="P123" s="141"/>
      <c r="R123" s="14">
        <f t="shared" si="17"/>
        <v>100</v>
      </c>
    </row>
    <row r="124" spans="1:18" x14ac:dyDescent="0.2">
      <c r="A124" s="139" t="str">
        <f t="shared" si="16"/>
        <v>11|11</v>
      </c>
      <c r="B124" s="140" t="s">
        <v>135</v>
      </c>
      <c r="C124" s="135" t="s">
        <v>134</v>
      </c>
      <c r="D124" s="136"/>
      <c r="E124" s="142"/>
      <c r="F124" s="142">
        <v>5</v>
      </c>
      <c r="G124" s="142">
        <v>5</v>
      </c>
      <c r="H124" s="142">
        <v>10</v>
      </c>
      <c r="I124" s="142">
        <v>15</v>
      </c>
      <c r="J124" s="141">
        <v>20</v>
      </c>
      <c r="K124" s="141">
        <v>10</v>
      </c>
      <c r="L124" s="141">
        <v>10</v>
      </c>
      <c r="M124" s="141">
        <v>10</v>
      </c>
      <c r="N124" s="141">
        <v>10</v>
      </c>
      <c r="O124" s="141">
        <v>5</v>
      </c>
      <c r="P124" s="141"/>
      <c r="R124" s="14">
        <f t="shared" si="17"/>
        <v>100</v>
      </c>
    </row>
    <row r="125" spans="1:18" x14ac:dyDescent="0.2">
      <c r="A125" s="139" t="str">
        <f t="shared" si="16"/>
        <v>11|12</v>
      </c>
      <c r="B125" s="140" t="s">
        <v>139</v>
      </c>
      <c r="C125" s="135" t="s">
        <v>140</v>
      </c>
      <c r="D125" s="136"/>
      <c r="E125" s="142">
        <v>5</v>
      </c>
      <c r="F125" s="142">
        <v>10</v>
      </c>
      <c r="G125" s="142">
        <v>10</v>
      </c>
      <c r="H125" s="142">
        <v>10</v>
      </c>
      <c r="I125" s="142">
        <v>10</v>
      </c>
      <c r="J125" s="141">
        <v>10</v>
      </c>
      <c r="K125" s="141">
        <v>10</v>
      </c>
      <c r="L125" s="141">
        <v>10</v>
      </c>
      <c r="M125" s="141">
        <v>10</v>
      </c>
      <c r="N125" s="141">
        <v>10</v>
      </c>
      <c r="O125" s="141">
        <v>5</v>
      </c>
      <c r="P125" s="141"/>
      <c r="R125" s="14">
        <f t="shared" si="17"/>
        <v>100</v>
      </c>
    </row>
    <row r="127" spans="1:18" ht="13.5" thickBot="1" x14ac:dyDescent="0.25">
      <c r="A127" s="143" t="s">
        <v>167</v>
      </c>
      <c r="B127" s="144">
        <v>12</v>
      </c>
      <c r="C127" s="145"/>
      <c r="D127" s="146"/>
      <c r="E127" s="132">
        <v>1</v>
      </c>
      <c r="F127" s="132">
        <v>2</v>
      </c>
      <c r="G127" s="132">
        <v>3</v>
      </c>
      <c r="H127" s="132">
        <v>4</v>
      </c>
      <c r="I127" s="132">
        <v>5</v>
      </c>
      <c r="J127" s="132">
        <v>6</v>
      </c>
      <c r="K127" s="132">
        <v>7</v>
      </c>
      <c r="L127" s="132">
        <v>8</v>
      </c>
      <c r="M127" s="132">
        <v>9</v>
      </c>
      <c r="N127" s="132">
        <v>10</v>
      </c>
      <c r="O127" s="132">
        <v>11</v>
      </c>
      <c r="P127" s="132">
        <v>12</v>
      </c>
    </row>
    <row r="128" spans="1:18" ht="13.5" thickTop="1" x14ac:dyDescent="0.2">
      <c r="A128" s="147" t="str">
        <f t="shared" ref="A128:A139" si="18">CONCATENATE($B$127,"|",B128)</f>
        <v>12|1</v>
      </c>
      <c r="B128" s="134">
        <v>1</v>
      </c>
      <c r="C128" s="135" t="s">
        <v>86</v>
      </c>
      <c r="D128" s="136">
        <v>1</v>
      </c>
      <c r="E128" s="137">
        <v>20</v>
      </c>
      <c r="F128" s="137">
        <v>20</v>
      </c>
      <c r="G128" s="137">
        <v>20</v>
      </c>
      <c r="H128" s="137">
        <v>20</v>
      </c>
      <c r="I128" s="137">
        <v>10</v>
      </c>
      <c r="J128" s="138">
        <v>10</v>
      </c>
      <c r="K128" s="138"/>
      <c r="L128" s="138"/>
      <c r="M128" s="138"/>
      <c r="N128" s="138"/>
      <c r="O128" s="138"/>
      <c r="P128" s="138"/>
      <c r="R128" s="14">
        <f t="shared" ref="R128:R139" si="19">SUM(E128:P128)</f>
        <v>100</v>
      </c>
    </row>
    <row r="129" spans="1:18" x14ac:dyDescent="0.2">
      <c r="A129" s="139" t="str">
        <f t="shared" si="18"/>
        <v>12|2</v>
      </c>
      <c r="B129" s="140" t="s">
        <v>87</v>
      </c>
      <c r="C129" s="135" t="s">
        <v>88</v>
      </c>
      <c r="D129" s="136">
        <v>2</v>
      </c>
      <c r="E129" s="137">
        <v>10</v>
      </c>
      <c r="F129" s="137">
        <v>10</v>
      </c>
      <c r="G129" s="137">
        <v>10</v>
      </c>
      <c r="H129" s="137">
        <v>10</v>
      </c>
      <c r="I129" s="137">
        <v>10</v>
      </c>
      <c r="J129" s="141">
        <v>10</v>
      </c>
      <c r="K129" s="141">
        <v>10</v>
      </c>
      <c r="L129" s="141">
        <v>10</v>
      </c>
      <c r="M129" s="141">
        <v>10</v>
      </c>
      <c r="N129" s="141">
        <v>10</v>
      </c>
      <c r="O129" s="141"/>
      <c r="P129" s="141"/>
      <c r="R129" s="14">
        <f t="shared" si="19"/>
        <v>100</v>
      </c>
    </row>
    <row r="130" spans="1:18" x14ac:dyDescent="0.2">
      <c r="A130" s="139" t="str">
        <f t="shared" si="18"/>
        <v>12|3</v>
      </c>
      <c r="B130" s="140" t="s">
        <v>89</v>
      </c>
      <c r="C130" s="135" t="s">
        <v>50</v>
      </c>
      <c r="D130" s="136">
        <v>3</v>
      </c>
      <c r="E130" s="142">
        <v>10</v>
      </c>
      <c r="F130" s="142">
        <v>20</v>
      </c>
      <c r="G130" s="142">
        <v>20</v>
      </c>
      <c r="H130" s="142">
        <v>20</v>
      </c>
      <c r="I130" s="142">
        <v>20</v>
      </c>
      <c r="J130" s="141">
        <v>10</v>
      </c>
      <c r="K130" s="141"/>
      <c r="L130" s="141"/>
      <c r="M130" s="141"/>
      <c r="N130" s="141"/>
      <c r="O130" s="141"/>
      <c r="P130" s="141"/>
      <c r="R130" s="14">
        <f t="shared" si="19"/>
        <v>100</v>
      </c>
    </row>
    <row r="131" spans="1:18" x14ac:dyDescent="0.2">
      <c r="A131" s="139" t="str">
        <f t="shared" si="18"/>
        <v>12|4</v>
      </c>
      <c r="B131" s="140" t="s">
        <v>90</v>
      </c>
      <c r="C131" s="135" t="s">
        <v>91</v>
      </c>
      <c r="D131" s="136"/>
      <c r="E131" s="142">
        <v>5</v>
      </c>
      <c r="F131" s="142">
        <v>5</v>
      </c>
      <c r="G131" s="142">
        <v>10</v>
      </c>
      <c r="H131" s="142">
        <v>10</v>
      </c>
      <c r="I131" s="142">
        <v>10</v>
      </c>
      <c r="J131" s="141">
        <v>10</v>
      </c>
      <c r="K131" s="141">
        <v>10</v>
      </c>
      <c r="L131" s="141">
        <v>10</v>
      </c>
      <c r="M131" s="141">
        <v>10</v>
      </c>
      <c r="N131" s="141">
        <v>10</v>
      </c>
      <c r="O131" s="141">
        <v>5</v>
      </c>
      <c r="P131" s="141">
        <v>5</v>
      </c>
      <c r="R131" s="14">
        <f t="shared" si="19"/>
        <v>100</v>
      </c>
    </row>
    <row r="132" spans="1:18" x14ac:dyDescent="0.2">
      <c r="A132" s="139" t="str">
        <f t="shared" si="18"/>
        <v>12|5</v>
      </c>
      <c r="B132" s="140" t="s">
        <v>93</v>
      </c>
      <c r="C132" s="135" t="s">
        <v>94</v>
      </c>
      <c r="D132" s="136">
        <v>4</v>
      </c>
      <c r="E132" s="142">
        <v>5</v>
      </c>
      <c r="F132" s="142">
        <v>5</v>
      </c>
      <c r="G132" s="142">
        <v>10</v>
      </c>
      <c r="H132" s="142">
        <v>10</v>
      </c>
      <c r="I132" s="142">
        <v>10</v>
      </c>
      <c r="J132" s="141">
        <v>10</v>
      </c>
      <c r="K132" s="141">
        <v>10</v>
      </c>
      <c r="L132" s="141">
        <v>10</v>
      </c>
      <c r="M132" s="141">
        <v>10</v>
      </c>
      <c r="N132" s="141">
        <v>10</v>
      </c>
      <c r="O132" s="141">
        <v>5</v>
      </c>
      <c r="P132" s="141">
        <v>5</v>
      </c>
      <c r="R132" s="14">
        <f t="shared" si="19"/>
        <v>100</v>
      </c>
    </row>
    <row r="133" spans="1:18" x14ac:dyDescent="0.2">
      <c r="A133" s="139" t="str">
        <f t="shared" si="18"/>
        <v>12|6</v>
      </c>
      <c r="B133" s="140" t="s">
        <v>96</v>
      </c>
      <c r="C133" s="135" t="s">
        <v>58</v>
      </c>
      <c r="D133" s="136">
        <v>5</v>
      </c>
      <c r="E133" s="142"/>
      <c r="F133" s="142"/>
      <c r="G133" s="142">
        <v>10</v>
      </c>
      <c r="H133" s="142">
        <v>20</v>
      </c>
      <c r="I133" s="142">
        <v>20</v>
      </c>
      <c r="J133" s="141">
        <v>20</v>
      </c>
      <c r="K133" s="141">
        <v>20</v>
      </c>
      <c r="L133" s="141">
        <v>10</v>
      </c>
      <c r="M133" s="141"/>
      <c r="N133" s="141"/>
      <c r="O133" s="141"/>
      <c r="P133" s="141"/>
      <c r="R133" s="14">
        <f t="shared" si="19"/>
        <v>100</v>
      </c>
    </row>
    <row r="134" spans="1:18" x14ac:dyDescent="0.2">
      <c r="A134" s="139" t="str">
        <f t="shared" si="18"/>
        <v>12|7</v>
      </c>
      <c r="B134" s="140" t="s">
        <v>97</v>
      </c>
      <c r="C134" s="135" t="s">
        <v>98</v>
      </c>
      <c r="D134" s="136">
        <v>3</v>
      </c>
      <c r="E134" s="142"/>
      <c r="F134" s="142"/>
      <c r="G134" s="142">
        <v>10</v>
      </c>
      <c r="H134" s="142">
        <v>10</v>
      </c>
      <c r="I134" s="142">
        <v>10</v>
      </c>
      <c r="J134" s="141">
        <v>10</v>
      </c>
      <c r="K134" s="141">
        <v>10</v>
      </c>
      <c r="L134" s="141">
        <v>10</v>
      </c>
      <c r="M134" s="141">
        <v>10</v>
      </c>
      <c r="N134" s="141">
        <v>10</v>
      </c>
      <c r="O134" s="141">
        <v>10</v>
      </c>
      <c r="P134" s="141">
        <v>10</v>
      </c>
      <c r="R134" s="14">
        <f t="shared" si="19"/>
        <v>100</v>
      </c>
    </row>
    <row r="135" spans="1:18" x14ac:dyDescent="0.2">
      <c r="A135" s="139" t="str">
        <f t="shared" si="18"/>
        <v>12|8</v>
      </c>
      <c r="B135" s="140" t="s">
        <v>99</v>
      </c>
      <c r="C135" s="135" t="s">
        <v>166</v>
      </c>
      <c r="D135" s="136">
        <v>5</v>
      </c>
      <c r="E135" s="142">
        <v>5</v>
      </c>
      <c r="F135" s="142">
        <v>5</v>
      </c>
      <c r="G135" s="142">
        <v>10</v>
      </c>
      <c r="H135" s="142">
        <v>10</v>
      </c>
      <c r="I135" s="142">
        <v>10</v>
      </c>
      <c r="J135" s="141">
        <v>10</v>
      </c>
      <c r="K135" s="141">
        <v>10</v>
      </c>
      <c r="L135" s="141">
        <v>10</v>
      </c>
      <c r="M135" s="141">
        <v>10</v>
      </c>
      <c r="N135" s="141">
        <v>10</v>
      </c>
      <c r="O135" s="141">
        <v>5</v>
      </c>
      <c r="P135" s="141">
        <v>5</v>
      </c>
      <c r="R135" s="14">
        <f t="shared" si="19"/>
        <v>100</v>
      </c>
    </row>
    <row r="136" spans="1:18" x14ac:dyDescent="0.2">
      <c r="A136" s="139" t="str">
        <f t="shared" si="18"/>
        <v>12|9</v>
      </c>
      <c r="B136" s="140" t="s">
        <v>118</v>
      </c>
      <c r="C136" s="135" t="s">
        <v>168</v>
      </c>
      <c r="D136" s="136">
        <v>6</v>
      </c>
      <c r="E136" s="142">
        <v>5</v>
      </c>
      <c r="F136" s="142">
        <v>5</v>
      </c>
      <c r="G136" s="142">
        <v>10</v>
      </c>
      <c r="H136" s="142">
        <v>10</v>
      </c>
      <c r="I136" s="142">
        <v>10</v>
      </c>
      <c r="J136" s="141">
        <v>10</v>
      </c>
      <c r="K136" s="141">
        <v>10</v>
      </c>
      <c r="L136" s="141">
        <v>10</v>
      </c>
      <c r="M136" s="141">
        <v>10</v>
      </c>
      <c r="N136" s="141">
        <v>10</v>
      </c>
      <c r="O136" s="141">
        <v>5</v>
      </c>
      <c r="P136" s="141">
        <v>5</v>
      </c>
      <c r="R136" s="14">
        <f t="shared" si="19"/>
        <v>100</v>
      </c>
    </row>
    <row r="137" spans="1:18" x14ac:dyDescent="0.2">
      <c r="A137" s="139" t="str">
        <f t="shared" si="18"/>
        <v>12|10</v>
      </c>
      <c r="B137" s="140" t="s">
        <v>125</v>
      </c>
      <c r="C137" s="135" t="s">
        <v>169</v>
      </c>
      <c r="D137" s="136">
        <v>6</v>
      </c>
      <c r="E137" s="142"/>
      <c r="F137" s="142"/>
      <c r="G137" s="142">
        <v>10</v>
      </c>
      <c r="H137" s="142">
        <v>10</v>
      </c>
      <c r="I137" s="142">
        <v>10</v>
      </c>
      <c r="J137" s="141">
        <v>10</v>
      </c>
      <c r="K137" s="141">
        <v>10</v>
      </c>
      <c r="L137" s="141">
        <v>10</v>
      </c>
      <c r="M137" s="141">
        <v>10</v>
      </c>
      <c r="N137" s="141">
        <v>10</v>
      </c>
      <c r="O137" s="141">
        <v>10</v>
      </c>
      <c r="P137" s="141">
        <v>10</v>
      </c>
      <c r="R137" s="14">
        <f t="shared" si="19"/>
        <v>100</v>
      </c>
    </row>
    <row r="138" spans="1:18" x14ac:dyDescent="0.2">
      <c r="A138" s="139" t="str">
        <f t="shared" si="18"/>
        <v>12|11</v>
      </c>
      <c r="B138" s="140" t="s">
        <v>135</v>
      </c>
      <c r="C138" s="135" t="s">
        <v>134</v>
      </c>
      <c r="D138" s="136"/>
      <c r="E138" s="142"/>
      <c r="F138" s="142"/>
      <c r="G138" s="142">
        <v>5</v>
      </c>
      <c r="H138" s="142">
        <v>10</v>
      </c>
      <c r="I138" s="142">
        <v>15</v>
      </c>
      <c r="J138" s="141">
        <v>20</v>
      </c>
      <c r="K138" s="141">
        <v>10</v>
      </c>
      <c r="L138" s="141">
        <v>10</v>
      </c>
      <c r="M138" s="141">
        <v>10</v>
      </c>
      <c r="N138" s="141">
        <v>10</v>
      </c>
      <c r="O138" s="141">
        <v>5</v>
      </c>
      <c r="P138" s="141">
        <v>5</v>
      </c>
      <c r="R138" s="14">
        <f t="shared" si="19"/>
        <v>100</v>
      </c>
    </row>
    <row r="139" spans="1:18" x14ac:dyDescent="0.2">
      <c r="A139" s="139" t="str">
        <f t="shared" si="18"/>
        <v>12|12</v>
      </c>
      <c r="B139" s="140" t="s">
        <v>139</v>
      </c>
      <c r="C139" s="135" t="s">
        <v>140</v>
      </c>
      <c r="D139" s="136"/>
      <c r="E139" s="142">
        <v>5</v>
      </c>
      <c r="F139" s="142">
        <v>5</v>
      </c>
      <c r="G139" s="142">
        <v>10</v>
      </c>
      <c r="H139" s="142">
        <v>10</v>
      </c>
      <c r="I139" s="142">
        <v>10</v>
      </c>
      <c r="J139" s="141">
        <v>10</v>
      </c>
      <c r="K139" s="141">
        <v>10</v>
      </c>
      <c r="L139" s="141">
        <v>10</v>
      </c>
      <c r="M139" s="141">
        <v>10</v>
      </c>
      <c r="N139" s="141">
        <v>10</v>
      </c>
      <c r="O139" s="141">
        <v>5</v>
      </c>
      <c r="P139" s="141">
        <v>5</v>
      </c>
      <c r="R139" s="14">
        <f t="shared" si="19"/>
        <v>100</v>
      </c>
    </row>
    <row r="141" spans="1:18" x14ac:dyDescent="0.2">
      <c r="R141" s="14">
        <f>SUM(R2:R139)</f>
        <v>12000</v>
      </c>
    </row>
  </sheetData>
  <sheetProtection sheet="1" objects="1" scenarios="1"/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R141"/>
  <sheetViews>
    <sheetView showZeros="0" zoomScale="112" zoomScaleNormal="112" workbookViewId="0">
      <selection activeCell="C36" sqref="C36:D36"/>
    </sheetView>
  </sheetViews>
  <sheetFormatPr defaultColWidth="9.140625" defaultRowHeight="12.75" x14ac:dyDescent="0.2"/>
  <cols>
    <col min="1" max="1" width="4.7109375" style="14" customWidth="1"/>
    <col min="2" max="2" width="3.7109375" style="14" customWidth="1"/>
    <col min="3" max="3" width="66.140625" style="14" bestFit="1" customWidth="1"/>
    <col min="4" max="4" width="3.28515625" style="14" customWidth="1"/>
    <col min="5" max="16" width="9.28515625" style="14" customWidth="1"/>
    <col min="17" max="17" width="6" style="14" customWidth="1"/>
    <col min="18" max="255" width="9.140625" style="14"/>
    <col min="256" max="256" width="11.28515625" style="14" customWidth="1"/>
    <col min="257" max="257" width="67.7109375" style="14" customWidth="1"/>
    <col min="258" max="258" width="3.28515625" style="14" customWidth="1"/>
    <col min="259" max="271" width="10.7109375" style="14" customWidth="1"/>
    <col min="272" max="272" width="7.28515625" style="14" customWidth="1"/>
    <col min="273" max="511" width="9.140625" style="14"/>
    <col min="512" max="512" width="11.28515625" style="14" customWidth="1"/>
    <col min="513" max="513" width="67.7109375" style="14" customWidth="1"/>
    <col min="514" max="514" width="3.28515625" style="14" customWidth="1"/>
    <col min="515" max="527" width="10.7109375" style="14" customWidth="1"/>
    <col min="528" max="528" width="7.28515625" style="14" customWidth="1"/>
    <col min="529" max="767" width="9.140625" style="14"/>
    <col min="768" max="768" width="11.28515625" style="14" customWidth="1"/>
    <col min="769" max="769" width="67.7109375" style="14" customWidth="1"/>
    <col min="770" max="770" width="3.28515625" style="14" customWidth="1"/>
    <col min="771" max="783" width="10.7109375" style="14" customWidth="1"/>
    <col min="784" max="784" width="7.28515625" style="14" customWidth="1"/>
    <col min="785" max="1023" width="9.140625" style="14"/>
    <col min="1024" max="1024" width="11.28515625" style="14" customWidth="1"/>
    <col min="1025" max="1025" width="67.7109375" style="14" customWidth="1"/>
    <col min="1026" max="1026" width="3.28515625" style="14" customWidth="1"/>
    <col min="1027" max="1039" width="10.7109375" style="14" customWidth="1"/>
    <col min="1040" max="1040" width="7.28515625" style="14" customWidth="1"/>
    <col min="1041" max="1279" width="9.140625" style="14"/>
    <col min="1280" max="1280" width="11.28515625" style="14" customWidth="1"/>
    <col min="1281" max="1281" width="67.7109375" style="14" customWidth="1"/>
    <col min="1282" max="1282" width="3.28515625" style="14" customWidth="1"/>
    <col min="1283" max="1295" width="10.7109375" style="14" customWidth="1"/>
    <col min="1296" max="1296" width="7.28515625" style="14" customWidth="1"/>
    <col min="1297" max="1535" width="9.140625" style="14"/>
    <col min="1536" max="1536" width="11.28515625" style="14" customWidth="1"/>
    <col min="1537" max="1537" width="67.7109375" style="14" customWidth="1"/>
    <col min="1538" max="1538" width="3.28515625" style="14" customWidth="1"/>
    <col min="1539" max="1551" width="10.7109375" style="14" customWidth="1"/>
    <col min="1552" max="1552" width="7.28515625" style="14" customWidth="1"/>
    <col min="1553" max="1791" width="9.140625" style="14"/>
    <col min="1792" max="1792" width="11.28515625" style="14" customWidth="1"/>
    <col min="1793" max="1793" width="67.7109375" style="14" customWidth="1"/>
    <col min="1794" max="1794" width="3.28515625" style="14" customWidth="1"/>
    <col min="1795" max="1807" width="10.7109375" style="14" customWidth="1"/>
    <col min="1808" max="1808" width="7.28515625" style="14" customWidth="1"/>
    <col min="1809" max="2047" width="9.140625" style="14"/>
    <col min="2048" max="2048" width="11.28515625" style="14" customWidth="1"/>
    <col min="2049" max="2049" width="67.7109375" style="14" customWidth="1"/>
    <col min="2050" max="2050" width="3.28515625" style="14" customWidth="1"/>
    <col min="2051" max="2063" width="10.7109375" style="14" customWidth="1"/>
    <col min="2064" max="2064" width="7.28515625" style="14" customWidth="1"/>
    <col min="2065" max="2303" width="9.140625" style="14"/>
    <col min="2304" max="2304" width="11.28515625" style="14" customWidth="1"/>
    <col min="2305" max="2305" width="67.7109375" style="14" customWidth="1"/>
    <col min="2306" max="2306" width="3.28515625" style="14" customWidth="1"/>
    <col min="2307" max="2319" width="10.7109375" style="14" customWidth="1"/>
    <col min="2320" max="2320" width="7.28515625" style="14" customWidth="1"/>
    <col min="2321" max="2559" width="9.140625" style="14"/>
    <col min="2560" max="2560" width="11.28515625" style="14" customWidth="1"/>
    <col min="2561" max="2561" width="67.7109375" style="14" customWidth="1"/>
    <col min="2562" max="2562" width="3.28515625" style="14" customWidth="1"/>
    <col min="2563" max="2575" width="10.7109375" style="14" customWidth="1"/>
    <col min="2576" max="2576" width="7.28515625" style="14" customWidth="1"/>
    <col min="2577" max="2815" width="9.140625" style="14"/>
    <col min="2816" max="2816" width="11.28515625" style="14" customWidth="1"/>
    <col min="2817" max="2817" width="67.7109375" style="14" customWidth="1"/>
    <col min="2818" max="2818" width="3.28515625" style="14" customWidth="1"/>
    <col min="2819" max="2831" width="10.7109375" style="14" customWidth="1"/>
    <col min="2832" max="2832" width="7.28515625" style="14" customWidth="1"/>
    <col min="2833" max="3071" width="9.140625" style="14"/>
    <col min="3072" max="3072" width="11.28515625" style="14" customWidth="1"/>
    <col min="3073" max="3073" width="67.7109375" style="14" customWidth="1"/>
    <col min="3074" max="3074" width="3.28515625" style="14" customWidth="1"/>
    <col min="3075" max="3087" width="10.7109375" style="14" customWidth="1"/>
    <col min="3088" max="3088" width="7.28515625" style="14" customWidth="1"/>
    <col min="3089" max="3327" width="9.140625" style="14"/>
    <col min="3328" max="3328" width="11.28515625" style="14" customWidth="1"/>
    <col min="3329" max="3329" width="67.7109375" style="14" customWidth="1"/>
    <col min="3330" max="3330" width="3.28515625" style="14" customWidth="1"/>
    <col min="3331" max="3343" width="10.7109375" style="14" customWidth="1"/>
    <col min="3344" max="3344" width="7.28515625" style="14" customWidth="1"/>
    <col min="3345" max="3583" width="9.140625" style="14"/>
    <col min="3584" max="3584" width="11.28515625" style="14" customWidth="1"/>
    <col min="3585" max="3585" width="67.7109375" style="14" customWidth="1"/>
    <col min="3586" max="3586" width="3.28515625" style="14" customWidth="1"/>
    <col min="3587" max="3599" width="10.7109375" style="14" customWidth="1"/>
    <col min="3600" max="3600" width="7.28515625" style="14" customWidth="1"/>
    <col min="3601" max="3839" width="9.140625" style="14"/>
    <col min="3840" max="3840" width="11.28515625" style="14" customWidth="1"/>
    <col min="3841" max="3841" width="67.7109375" style="14" customWidth="1"/>
    <col min="3842" max="3842" width="3.28515625" style="14" customWidth="1"/>
    <col min="3843" max="3855" width="10.7109375" style="14" customWidth="1"/>
    <col min="3856" max="3856" width="7.28515625" style="14" customWidth="1"/>
    <col min="3857" max="4095" width="9.140625" style="14"/>
    <col min="4096" max="4096" width="11.28515625" style="14" customWidth="1"/>
    <col min="4097" max="4097" width="67.7109375" style="14" customWidth="1"/>
    <col min="4098" max="4098" width="3.28515625" style="14" customWidth="1"/>
    <col min="4099" max="4111" width="10.7109375" style="14" customWidth="1"/>
    <col min="4112" max="4112" width="7.28515625" style="14" customWidth="1"/>
    <col min="4113" max="4351" width="9.140625" style="14"/>
    <col min="4352" max="4352" width="11.28515625" style="14" customWidth="1"/>
    <col min="4353" max="4353" width="67.7109375" style="14" customWidth="1"/>
    <col min="4354" max="4354" width="3.28515625" style="14" customWidth="1"/>
    <col min="4355" max="4367" width="10.7109375" style="14" customWidth="1"/>
    <col min="4368" max="4368" width="7.28515625" style="14" customWidth="1"/>
    <col min="4369" max="4607" width="9.140625" style="14"/>
    <col min="4608" max="4608" width="11.28515625" style="14" customWidth="1"/>
    <col min="4609" max="4609" width="67.7109375" style="14" customWidth="1"/>
    <col min="4610" max="4610" width="3.28515625" style="14" customWidth="1"/>
    <col min="4611" max="4623" width="10.7109375" style="14" customWidth="1"/>
    <col min="4624" max="4624" width="7.28515625" style="14" customWidth="1"/>
    <col min="4625" max="4863" width="9.140625" style="14"/>
    <col min="4864" max="4864" width="11.28515625" style="14" customWidth="1"/>
    <col min="4865" max="4865" width="67.7109375" style="14" customWidth="1"/>
    <col min="4866" max="4866" width="3.28515625" style="14" customWidth="1"/>
    <col min="4867" max="4879" width="10.7109375" style="14" customWidth="1"/>
    <col min="4880" max="4880" width="7.28515625" style="14" customWidth="1"/>
    <col min="4881" max="5119" width="9.140625" style="14"/>
    <col min="5120" max="5120" width="11.28515625" style="14" customWidth="1"/>
    <col min="5121" max="5121" width="67.7109375" style="14" customWidth="1"/>
    <col min="5122" max="5122" width="3.28515625" style="14" customWidth="1"/>
    <col min="5123" max="5135" width="10.7109375" style="14" customWidth="1"/>
    <col min="5136" max="5136" width="7.28515625" style="14" customWidth="1"/>
    <col min="5137" max="5375" width="9.140625" style="14"/>
    <col min="5376" max="5376" width="11.28515625" style="14" customWidth="1"/>
    <col min="5377" max="5377" width="67.7109375" style="14" customWidth="1"/>
    <col min="5378" max="5378" width="3.28515625" style="14" customWidth="1"/>
    <col min="5379" max="5391" width="10.7109375" style="14" customWidth="1"/>
    <col min="5392" max="5392" width="7.28515625" style="14" customWidth="1"/>
    <col min="5393" max="5631" width="9.140625" style="14"/>
    <col min="5632" max="5632" width="11.28515625" style="14" customWidth="1"/>
    <col min="5633" max="5633" width="67.7109375" style="14" customWidth="1"/>
    <col min="5634" max="5634" width="3.28515625" style="14" customWidth="1"/>
    <col min="5635" max="5647" width="10.7109375" style="14" customWidth="1"/>
    <col min="5648" max="5648" width="7.28515625" style="14" customWidth="1"/>
    <col min="5649" max="5887" width="9.140625" style="14"/>
    <col min="5888" max="5888" width="11.28515625" style="14" customWidth="1"/>
    <col min="5889" max="5889" width="67.7109375" style="14" customWidth="1"/>
    <col min="5890" max="5890" width="3.28515625" style="14" customWidth="1"/>
    <col min="5891" max="5903" width="10.7109375" style="14" customWidth="1"/>
    <col min="5904" max="5904" width="7.28515625" style="14" customWidth="1"/>
    <col min="5905" max="6143" width="9.140625" style="14"/>
    <col min="6144" max="6144" width="11.28515625" style="14" customWidth="1"/>
    <col min="6145" max="6145" width="67.7109375" style="14" customWidth="1"/>
    <col min="6146" max="6146" width="3.28515625" style="14" customWidth="1"/>
    <col min="6147" max="6159" width="10.7109375" style="14" customWidth="1"/>
    <col min="6160" max="6160" width="7.28515625" style="14" customWidth="1"/>
    <col min="6161" max="6399" width="9.140625" style="14"/>
    <col min="6400" max="6400" width="11.28515625" style="14" customWidth="1"/>
    <col min="6401" max="6401" width="67.7109375" style="14" customWidth="1"/>
    <col min="6402" max="6402" width="3.28515625" style="14" customWidth="1"/>
    <col min="6403" max="6415" width="10.7109375" style="14" customWidth="1"/>
    <col min="6416" max="6416" width="7.28515625" style="14" customWidth="1"/>
    <col min="6417" max="6655" width="9.140625" style="14"/>
    <col min="6656" max="6656" width="11.28515625" style="14" customWidth="1"/>
    <col min="6657" max="6657" width="67.7109375" style="14" customWidth="1"/>
    <col min="6658" max="6658" width="3.28515625" style="14" customWidth="1"/>
    <col min="6659" max="6671" width="10.7109375" style="14" customWidth="1"/>
    <col min="6672" max="6672" width="7.28515625" style="14" customWidth="1"/>
    <col min="6673" max="6911" width="9.140625" style="14"/>
    <col min="6912" max="6912" width="11.28515625" style="14" customWidth="1"/>
    <col min="6913" max="6913" width="67.7109375" style="14" customWidth="1"/>
    <col min="6914" max="6914" width="3.28515625" style="14" customWidth="1"/>
    <col min="6915" max="6927" width="10.7109375" style="14" customWidth="1"/>
    <col min="6928" max="6928" width="7.28515625" style="14" customWidth="1"/>
    <col min="6929" max="7167" width="9.140625" style="14"/>
    <col min="7168" max="7168" width="11.28515625" style="14" customWidth="1"/>
    <col min="7169" max="7169" width="67.7109375" style="14" customWidth="1"/>
    <col min="7170" max="7170" width="3.28515625" style="14" customWidth="1"/>
    <col min="7171" max="7183" width="10.7109375" style="14" customWidth="1"/>
    <col min="7184" max="7184" width="7.28515625" style="14" customWidth="1"/>
    <col min="7185" max="7423" width="9.140625" style="14"/>
    <col min="7424" max="7424" width="11.28515625" style="14" customWidth="1"/>
    <col min="7425" max="7425" width="67.7109375" style="14" customWidth="1"/>
    <col min="7426" max="7426" width="3.28515625" style="14" customWidth="1"/>
    <col min="7427" max="7439" width="10.7109375" style="14" customWidth="1"/>
    <col min="7440" max="7440" width="7.28515625" style="14" customWidth="1"/>
    <col min="7441" max="7679" width="9.140625" style="14"/>
    <col min="7680" max="7680" width="11.28515625" style="14" customWidth="1"/>
    <col min="7681" max="7681" width="67.7109375" style="14" customWidth="1"/>
    <col min="7682" max="7682" width="3.28515625" style="14" customWidth="1"/>
    <col min="7683" max="7695" width="10.7109375" style="14" customWidth="1"/>
    <col min="7696" max="7696" width="7.28515625" style="14" customWidth="1"/>
    <col min="7697" max="7935" width="9.140625" style="14"/>
    <col min="7936" max="7936" width="11.28515625" style="14" customWidth="1"/>
    <col min="7937" max="7937" width="67.7109375" style="14" customWidth="1"/>
    <col min="7938" max="7938" width="3.28515625" style="14" customWidth="1"/>
    <col min="7939" max="7951" width="10.7109375" style="14" customWidth="1"/>
    <col min="7952" max="7952" width="7.28515625" style="14" customWidth="1"/>
    <col min="7953" max="8191" width="9.140625" style="14"/>
    <col min="8192" max="8192" width="11.28515625" style="14" customWidth="1"/>
    <col min="8193" max="8193" width="67.7109375" style="14" customWidth="1"/>
    <col min="8194" max="8194" width="3.28515625" style="14" customWidth="1"/>
    <col min="8195" max="8207" width="10.7109375" style="14" customWidth="1"/>
    <col min="8208" max="8208" width="7.28515625" style="14" customWidth="1"/>
    <col min="8209" max="8447" width="9.140625" style="14"/>
    <col min="8448" max="8448" width="11.28515625" style="14" customWidth="1"/>
    <col min="8449" max="8449" width="67.7109375" style="14" customWidth="1"/>
    <col min="8450" max="8450" width="3.28515625" style="14" customWidth="1"/>
    <col min="8451" max="8463" width="10.7109375" style="14" customWidth="1"/>
    <col min="8464" max="8464" width="7.28515625" style="14" customWidth="1"/>
    <col min="8465" max="8703" width="9.140625" style="14"/>
    <col min="8704" max="8704" width="11.28515625" style="14" customWidth="1"/>
    <col min="8705" max="8705" width="67.7109375" style="14" customWidth="1"/>
    <col min="8706" max="8706" width="3.28515625" style="14" customWidth="1"/>
    <col min="8707" max="8719" width="10.7109375" style="14" customWidth="1"/>
    <col min="8720" max="8720" width="7.28515625" style="14" customWidth="1"/>
    <col min="8721" max="8959" width="9.140625" style="14"/>
    <col min="8960" max="8960" width="11.28515625" style="14" customWidth="1"/>
    <col min="8961" max="8961" width="67.7109375" style="14" customWidth="1"/>
    <col min="8962" max="8962" width="3.28515625" style="14" customWidth="1"/>
    <col min="8963" max="8975" width="10.7109375" style="14" customWidth="1"/>
    <col min="8976" max="8976" width="7.28515625" style="14" customWidth="1"/>
    <col min="8977" max="9215" width="9.140625" style="14"/>
    <col min="9216" max="9216" width="11.28515625" style="14" customWidth="1"/>
    <col min="9217" max="9217" width="67.7109375" style="14" customWidth="1"/>
    <col min="9218" max="9218" width="3.28515625" style="14" customWidth="1"/>
    <col min="9219" max="9231" width="10.7109375" style="14" customWidth="1"/>
    <col min="9232" max="9232" width="7.28515625" style="14" customWidth="1"/>
    <col min="9233" max="9471" width="9.140625" style="14"/>
    <col min="9472" max="9472" width="11.28515625" style="14" customWidth="1"/>
    <col min="9473" max="9473" width="67.7109375" style="14" customWidth="1"/>
    <col min="9474" max="9474" width="3.28515625" style="14" customWidth="1"/>
    <col min="9475" max="9487" width="10.7109375" style="14" customWidth="1"/>
    <col min="9488" max="9488" width="7.28515625" style="14" customWidth="1"/>
    <col min="9489" max="9727" width="9.140625" style="14"/>
    <col min="9728" max="9728" width="11.28515625" style="14" customWidth="1"/>
    <col min="9729" max="9729" width="67.7109375" style="14" customWidth="1"/>
    <col min="9730" max="9730" width="3.28515625" style="14" customWidth="1"/>
    <col min="9731" max="9743" width="10.7109375" style="14" customWidth="1"/>
    <col min="9744" max="9744" width="7.28515625" style="14" customWidth="1"/>
    <col min="9745" max="9983" width="9.140625" style="14"/>
    <col min="9984" max="9984" width="11.28515625" style="14" customWidth="1"/>
    <col min="9985" max="9985" width="67.7109375" style="14" customWidth="1"/>
    <col min="9986" max="9986" width="3.28515625" style="14" customWidth="1"/>
    <col min="9987" max="9999" width="10.7109375" style="14" customWidth="1"/>
    <col min="10000" max="10000" width="7.28515625" style="14" customWidth="1"/>
    <col min="10001" max="10239" width="9.140625" style="14"/>
    <col min="10240" max="10240" width="11.28515625" style="14" customWidth="1"/>
    <col min="10241" max="10241" width="67.7109375" style="14" customWidth="1"/>
    <col min="10242" max="10242" width="3.28515625" style="14" customWidth="1"/>
    <col min="10243" max="10255" width="10.7109375" style="14" customWidth="1"/>
    <col min="10256" max="10256" width="7.28515625" style="14" customWidth="1"/>
    <col min="10257" max="10495" width="9.140625" style="14"/>
    <col min="10496" max="10496" width="11.28515625" style="14" customWidth="1"/>
    <col min="10497" max="10497" width="67.7109375" style="14" customWidth="1"/>
    <col min="10498" max="10498" width="3.28515625" style="14" customWidth="1"/>
    <col min="10499" max="10511" width="10.7109375" style="14" customWidth="1"/>
    <col min="10512" max="10512" width="7.28515625" style="14" customWidth="1"/>
    <col min="10513" max="10751" width="9.140625" style="14"/>
    <col min="10752" max="10752" width="11.28515625" style="14" customWidth="1"/>
    <col min="10753" max="10753" width="67.7109375" style="14" customWidth="1"/>
    <col min="10754" max="10754" width="3.28515625" style="14" customWidth="1"/>
    <col min="10755" max="10767" width="10.7109375" style="14" customWidth="1"/>
    <col min="10768" max="10768" width="7.28515625" style="14" customWidth="1"/>
    <col min="10769" max="11007" width="9.140625" style="14"/>
    <col min="11008" max="11008" width="11.28515625" style="14" customWidth="1"/>
    <col min="11009" max="11009" width="67.7109375" style="14" customWidth="1"/>
    <col min="11010" max="11010" width="3.28515625" style="14" customWidth="1"/>
    <col min="11011" max="11023" width="10.7109375" style="14" customWidth="1"/>
    <col min="11024" max="11024" width="7.28515625" style="14" customWidth="1"/>
    <col min="11025" max="11263" width="9.140625" style="14"/>
    <col min="11264" max="11264" width="11.28515625" style="14" customWidth="1"/>
    <col min="11265" max="11265" width="67.7109375" style="14" customWidth="1"/>
    <col min="11266" max="11266" width="3.28515625" style="14" customWidth="1"/>
    <col min="11267" max="11279" width="10.7109375" style="14" customWidth="1"/>
    <col min="11280" max="11280" width="7.28515625" style="14" customWidth="1"/>
    <col min="11281" max="11519" width="9.140625" style="14"/>
    <col min="11520" max="11520" width="11.28515625" style="14" customWidth="1"/>
    <col min="11521" max="11521" width="67.7109375" style="14" customWidth="1"/>
    <col min="11522" max="11522" width="3.28515625" style="14" customWidth="1"/>
    <col min="11523" max="11535" width="10.7109375" style="14" customWidth="1"/>
    <col min="11536" max="11536" width="7.28515625" style="14" customWidth="1"/>
    <col min="11537" max="11775" width="9.140625" style="14"/>
    <col min="11776" max="11776" width="11.28515625" style="14" customWidth="1"/>
    <col min="11777" max="11777" width="67.7109375" style="14" customWidth="1"/>
    <col min="11778" max="11778" width="3.28515625" style="14" customWidth="1"/>
    <col min="11779" max="11791" width="10.7109375" style="14" customWidth="1"/>
    <col min="11792" max="11792" width="7.28515625" style="14" customWidth="1"/>
    <col min="11793" max="12031" width="9.140625" style="14"/>
    <col min="12032" max="12032" width="11.28515625" style="14" customWidth="1"/>
    <col min="12033" max="12033" width="67.7109375" style="14" customWidth="1"/>
    <col min="12034" max="12034" width="3.28515625" style="14" customWidth="1"/>
    <col min="12035" max="12047" width="10.7109375" style="14" customWidth="1"/>
    <col min="12048" max="12048" width="7.28515625" style="14" customWidth="1"/>
    <col min="12049" max="12287" width="9.140625" style="14"/>
    <col min="12288" max="12288" width="11.28515625" style="14" customWidth="1"/>
    <col min="12289" max="12289" width="67.7109375" style="14" customWidth="1"/>
    <col min="12290" max="12290" width="3.28515625" style="14" customWidth="1"/>
    <col min="12291" max="12303" width="10.7109375" style="14" customWidth="1"/>
    <col min="12304" max="12304" width="7.28515625" style="14" customWidth="1"/>
    <col min="12305" max="12543" width="9.140625" style="14"/>
    <col min="12544" max="12544" width="11.28515625" style="14" customWidth="1"/>
    <col min="12545" max="12545" width="67.7109375" style="14" customWidth="1"/>
    <col min="12546" max="12546" width="3.28515625" style="14" customWidth="1"/>
    <col min="12547" max="12559" width="10.7109375" style="14" customWidth="1"/>
    <col min="12560" max="12560" width="7.28515625" style="14" customWidth="1"/>
    <col min="12561" max="12799" width="9.140625" style="14"/>
    <col min="12800" max="12800" width="11.28515625" style="14" customWidth="1"/>
    <col min="12801" max="12801" width="67.7109375" style="14" customWidth="1"/>
    <col min="12802" max="12802" width="3.28515625" style="14" customWidth="1"/>
    <col min="12803" max="12815" width="10.7109375" style="14" customWidth="1"/>
    <col min="12816" max="12816" width="7.28515625" style="14" customWidth="1"/>
    <col min="12817" max="13055" width="9.140625" style="14"/>
    <col min="13056" max="13056" width="11.28515625" style="14" customWidth="1"/>
    <col min="13057" max="13057" width="67.7109375" style="14" customWidth="1"/>
    <col min="13058" max="13058" width="3.28515625" style="14" customWidth="1"/>
    <col min="13059" max="13071" width="10.7109375" style="14" customWidth="1"/>
    <col min="13072" max="13072" width="7.28515625" style="14" customWidth="1"/>
    <col min="13073" max="13311" width="9.140625" style="14"/>
    <col min="13312" max="13312" width="11.28515625" style="14" customWidth="1"/>
    <col min="13313" max="13313" width="67.7109375" style="14" customWidth="1"/>
    <col min="13314" max="13314" width="3.28515625" style="14" customWidth="1"/>
    <col min="13315" max="13327" width="10.7109375" style="14" customWidth="1"/>
    <col min="13328" max="13328" width="7.28515625" style="14" customWidth="1"/>
    <col min="13329" max="13567" width="9.140625" style="14"/>
    <col min="13568" max="13568" width="11.28515625" style="14" customWidth="1"/>
    <col min="13569" max="13569" width="67.7109375" style="14" customWidth="1"/>
    <col min="13570" max="13570" width="3.28515625" style="14" customWidth="1"/>
    <col min="13571" max="13583" width="10.7109375" style="14" customWidth="1"/>
    <col min="13584" max="13584" width="7.28515625" style="14" customWidth="1"/>
    <col min="13585" max="13823" width="9.140625" style="14"/>
    <col min="13824" max="13824" width="11.28515625" style="14" customWidth="1"/>
    <col min="13825" max="13825" width="67.7109375" style="14" customWidth="1"/>
    <col min="13826" max="13826" width="3.28515625" style="14" customWidth="1"/>
    <col min="13827" max="13839" width="10.7109375" style="14" customWidth="1"/>
    <col min="13840" max="13840" width="7.28515625" style="14" customWidth="1"/>
    <col min="13841" max="14079" width="9.140625" style="14"/>
    <col min="14080" max="14080" width="11.28515625" style="14" customWidth="1"/>
    <col min="14081" max="14081" width="67.7109375" style="14" customWidth="1"/>
    <col min="14082" max="14082" width="3.28515625" style="14" customWidth="1"/>
    <col min="14083" max="14095" width="10.7109375" style="14" customWidth="1"/>
    <col min="14096" max="14096" width="7.28515625" style="14" customWidth="1"/>
    <col min="14097" max="14335" width="9.140625" style="14"/>
    <col min="14336" max="14336" width="11.28515625" style="14" customWidth="1"/>
    <col min="14337" max="14337" width="67.7109375" style="14" customWidth="1"/>
    <col min="14338" max="14338" width="3.28515625" style="14" customWidth="1"/>
    <col min="14339" max="14351" width="10.7109375" style="14" customWidth="1"/>
    <col min="14352" max="14352" width="7.28515625" style="14" customWidth="1"/>
    <col min="14353" max="14591" width="9.140625" style="14"/>
    <col min="14592" max="14592" width="11.28515625" style="14" customWidth="1"/>
    <col min="14593" max="14593" width="67.7109375" style="14" customWidth="1"/>
    <col min="14594" max="14594" width="3.28515625" style="14" customWidth="1"/>
    <col min="14595" max="14607" width="10.7109375" style="14" customWidth="1"/>
    <col min="14608" max="14608" width="7.28515625" style="14" customWidth="1"/>
    <col min="14609" max="14847" width="9.140625" style="14"/>
    <col min="14848" max="14848" width="11.28515625" style="14" customWidth="1"/>
    <col min="14849" max="14849" width="67.7109375" style="14" customWidth="1"/>
    <col min="14850" max="14850" width="3.28515625" style="14" customWidth="1"/>
    <col min="14851" max="14863" width="10.7109375" style="14" customWidth="1"/>
    <col min="14864" max="14864" width="7.28515625" style="14" customWidth="1"/>
    <col min="14865" max="15103" width="9.140625" style="14"/>
    <col min="15104" max="15104" width="11.28515625" style="14" customWidth="1"/>
    <col min="15105" max="15105" width="67.7109375" style="14" customWidth="1"/>
    <col min="15106" max="15106" width="3.28515625" style="14" customWidth="1"/>
    <col min="15107" max="15119" width="10.7109375" style="14" customWidth="1"/>
    <col min="15120" max="15120" width="7.28515625" style="14" customWidth="1"/>
    <col min="15121" max="15359" width="9.140625" style="14"/>
    <col min="15360" max="15360" width="11.28515625" style="14" customWidth="1"/>
    <col min="15361" max="15361" width="67.7109375" style="14" customWidth="1"/>
    <col min="15362" max="15362" width="3.28515625" style="14" customWidth="1"/>
    <col min="15363" max="15375" width="10.7109375" style="14" customWidth="1"/>
    <col min="15376" max="15376" width="7.28515625" style="14" customWidth="1"/>
    <col min="15377" max="15615" width="9.140625" style="14"/>
    <col min="15616" max="15616" width="11.28515625" style="14" customWidth="1"/>
    <col min="15617" max="15617" width="67.7109375" style="14" customWidth="1"/>
    <col min="15618" max="15618" width="3.28515625" style="14" customWidth="1"/>
    <col min="15619" max="15631" width="10.7109375" style="14" customWidth="1"/>
    <col min="15632" max="15632" width="7.28515625" style="14" customWidth="1"/>
    <col min="15633" max="15871" width="9.140625" style="14"/>
    <col min="15872" max="15872" width="11.28515625" style="14" customWidth="1"/>
    <col min="15873" max="15873" width="67.7109375" style="14" customWidth="1"/>
    <col min="15874" max="15874" width="3.28515625" style="14" customWidth="1"/>
    <col min="15875" max="15887" width="10.7109375" style="14" customWidth="1"/>
    <col min="15888" max="15888" width="7.28515625" style="14" customWidth="1"/>
    <col min="15889" max="16127" width="9.140625" style="14"/>
    <col min="16128" max="16128" width="11.28515625" style="14" customWidth="1"/>
    <col min="16129" max="16129" width="67.7109375" style="14" customWidth="1"/>
    <col min="16130" max="16130" width="3.28515625" style="14" customWidth="1"/>
    <col min="16131" max="16143" width="10.7109375" style="14" customWidth="1"/>
    <col min="16144" max="16144" width="7.28515625" style="14" customWidth="1"/>
    <col min="16145" max="16384" width="9.140625" style="14"/>
  </cols>
  <sheetData>
    <row r="1" spans="1:18" ht="13.5" thickBot="1" x14ac:dyDescent="0.25">
      <c r="A1" s="128" t="s">
        <v>167</v>
      </c>
      <c r="B1" s="129">
        <v>3</v>
      </c>
      <c r="C1" s="130"/>
      <c r="D1" s="131"/>
      <c r="E1" s="132">
        <v>1</v>
      </c>
      <c r="F1" s="132">
        <v>2</v>
      </c>
      <c r="G1" s="132">
        <v>3</v>
      </c>
      <c r="H1" s="132">
        <v>4</v>
      </c>
      <c r="I1" s="132">
        <v>5</v>
      </c>
      <c r="J1" s="132">
        <v>6</v>
      </c>
      <c r="K1" s="132">
        <v>7</v>
      </c>
      <c r="L1" s="132">
        <v>8</v>
      </c>
      <c r="M1" s="132">
        <v>9</v>
      </c>
      <c r="N1" s="132">
        <v>10</v>
      </c>
      <c r="O1" s="132">
        <v>11</v>
      </c>
      <c r="P1" s="132">
        <v>12</v>
      </c>
    </row>
    <row r="2" spans="1:18" ht="13.5" thickTop="1" x14ac:dyDescent="0.2">
      <c r="A2" s="133" t="str">
        <f t="shared" ref="A2:A13" si="0">CONCATENATE($B$1,"|",B2)</f>
        <v>3|1</v>
      </c>
      <c r="B2" s="134">
        <v>1</v>
      </c>
      <c r="C2" s="135" t="s">
        <v>86</v>
      </c>
      <c r="D2" s="136">
        <v>1</v>
      </c>
      <c r="E2" s="137">
        <v>50</v>
      </c>
      <c r="F2" s="137">
        <v>50</v>
      </c>
      <c r="G2" s="137"/>
      <c r="H2" s="137"/>
      <c r="I2" s="137"/>
      <c r="J2" s="138"/>
      <c r="K2" s="138"/>
      <c r="L2" s="138"/>
      <c r="M2" s="138"/>
      <c r="N2" s="138"/>
      <c r="O2" s="138"/>
      <c r="P2" s="138"/>
      <c r="R2" s="14">
        <f t="shared" ref="R2:R13" si="1">SUM(E2:P2)</f>
        <v>100</v>
      </c>
    </row>
    <row r="3" spans="1:18" x14ac:dyDescent="0.2">
      <c r="A3" s="139" t="str">
        <f t="shared" si="0"/>
        <v>3|2</v>
      </c>
      <c r="B3" s="140" t="s">
        <v>87</v>
      </c>
      <c r="C3" s="135" t="s">
        <v>88</v>
      </c>
      <c r="D3" s="136">
        <v>2</v>
      </c>
      <c r="E3" s="137">
        <v>40</v>
      </c>
      <c r="F3" s="137">
        <v>50</v>
      </c>
      <c r="G3" s="137">
        <v>10</v>
      </c>
      <c r="H3" s="137"/>
      <c r="I3" s="137"/>
      <c r="J3" s="141"/>
      <c r="K3" s="141"/>
      <c r="L3" s="141"/>
      <c r="M3" s="141"/>
      <c r="N3" s="141"/>
      <c r="O3" s="141"/>
      <c r="P3" s="141"/>
      <c r="R3" s="14">
        <f t="shared" si="1"/>
        <v>100</v>
      </c>
    </row>
    <row r="4" spans="1:18" x14ac:dyDescent="0.2">
      <c r="A4" s="139" t="str">
        <f t="shared" si="0"/>
        <v>3|3</v>
      </c>
      <c r="B4" s="140" t="s">
        <v>89</v>
      </c>
      <c r="C4" s="135" t="s">
        <v>50</v>
      </c>
      <c r="D4" s="136">
        <v>3</v>
      </c>
      <c r="E4" s="142">
        <v>60</v>
      </c>
      <c r="F4" s="142">
        <v>40</v>
      </c>
      <c r="G4" s="142"/>
      <c r="H4" s="142"/>
      <c r="I4" s="142"/>
      <c r="J4" s="141"/>
      <c r="K4" s="141"/>
      <c r="L4" s="141"/>
      <c r="M4" s="141"/>
      <c r="N4" s="141"/>
      <c r="O4" s="141"/>
      <c r="P4" s="141"/>
      <c r="R4" s="14">
        <f t="shared" si="1"/>
        <v>100</v>
      </c>
    </row>
    <row r="5" spans="1:18" x14ac:dyDescent="0.2">
      <c r="A5" s="139" t="str">
        <f t="shared" si="0"/>
        <v>3|4</v>
      </c>
      <c r="B5" s="140" t="s">
        <v>90</v>
      </c>
      <c r="C5" s="135" t="s">
        <v>91</v>
      </c>
      <c r="D5" s="136">
        <v>4</v>
      </c>
      <c r="E5" s="142">
        <v>20</v>
      </c>
      <c r="F5" s="142">
        <v>50</v>
      </c>
      <c r="G5" s="142">
        <v>30</v>
      </c>
      <c r="H5" s="142"/>
      <c r="I5" s="142"/>
      <c r="J5" s="141"/>
      <c r="K5" s="141"/>
      <c r="L5" s="141"/>
      <c r="M5" s="141"/>
      <c r="N5" s="141"/>
      <c r="O5" s="141"/>
      <c r="P5" s="141"/>
      <c r="R5" s="14">
        <f t="shared" si="1"/>
        <v>100</v>
      </c>
    </row>
    <row r="6" spans="1:18" x14ac:dyDescent="0.2">
      <c r="A6" s="139" t="str">
        <f t="shared" si="0"/>
        <v>3|5</v>
      </c>
      <c r="B6" s="140" t="s">
        <v>93</v>
      </c>
      <c r="C6" s="135" t="s">
        <v>94</v>
      </c>
      <c r="D6" s="136">
        <v>5</v>
      </c>
      <c r="E6" s="142">
        <v>10</v>
      </c>
      <c r="F6" s="142">
        <v>50</v>
      </c>
      <c r="G6" s="142">
        <v>40</v>
      </c>
      <c r="H6" s="142"/>
      <c r="I6" s="142"/>
      <c r="J6" s="141"/>
      <c r="K6" s="141"/>
      <c r="L6" s="141"/>
      <c r="M6" s="141"/>
      <c r="N6" s="141"/>
      <c r="O6" s="141"/>
      <c r="P6" s="141"/>
      <c r="R6" s="14">
        <f t="shared" si="1"/>
        <v>100</v>
      </c>
    </row>
    <row r="7" spans="1:18" x14ac:dyDescent="0.2">
      <c r="A7" s="139" t="str">
        <f t="shared" si="0"/>
        <v>3|6</v>
      </c>
      <c r="B7" s="140" t="s">
        <v>96</v>
      </c>
      <c r="C7" s="135" t="s">
        <v>58</v>
      </c>
      <c r="D7" s="136"/>
      <c r="E7" s="142"/>
      <c r="F7" s="142">
        <v>30</v>
      </c>
      <c r="G7" s="142">
        <v>70</v>
      </c>
      <c r="H7" s="142"/>
      <c r="I7" s="142"/>
      <c r="J7" s="141"/>
      <c r="K7" s="141"/>
      <c r="L7" s="141"/>
      <c r="M7" s="141"/>
      <c r="N7" s="141"/>
      <c r="O7" s="141"/>
      <c r="P7" s="141"/>
      <c r="R7" s="14">
        <f t="shared" si="1"/>
        <v>100</v>
      </c>
    </row>
    <row r="8" spans="1:18" x14ac:dyDescent="0.2">
      <c r="A8" s="139" t="str">
        <f t="shared" si="0"/>
        <v>3|7</v>
      </c>
      <c r="B8" s="140" t="s">
        <v>97</v>
      </c>
      <c r="C8" s="135" t="s">
        <v>98</v>
      </c>
      <c r="D8" s="136">
        <v>3</v>
      </c>
      <c r="E8" s="142"/>
      <c r="F8" s="142">
        <v>40</v>
      </c>
      <c r="G8" s="142">
        <v>60</v>
      </c>
      <c r="H8" s="142"/>
      <c r="I8" s="142"/>
      <c r="J8" s="141"/>
      <c r="K8" s="141"/>
      <c r="L8" s="141"/>
      <c r="M8" s="141"/>
      <c r="N8" s="141"/>
      <c r="O8" s="141"/>
      <c r="P8" s="141"/>
      <c r="R8" s="14">
        <f t="shared" si="1"/>
        <v>100</v>
      </c>
    </row>
    <row r="9" spans="1:18" x14ac:dyDescent="0.2">
      <c r="A9" s="139" t="str">
        <f t="shared" si="0"/>
        <v>3|8</v>
      </c>
      <c r="B9" s="140" t="s">
        <v>99</v>
      </c>
      <c r="C9" s="135" t="s">
        <v>166</v>
      </c>
      <c r="D9" s="136">
        <v>5</v>
      </c>
      <c r="E9" s="142">
        <v>10</v>
      </c>
      <c r="F9" s="142">
        <v>50</v>
      </c>
      <c r="G9" s="142">
        <v>40</v>
      </c>
      <c r="H9" s="142"/>
      <c r="I9" s="142"/>
      <c r="J9" s="141"/>
      <c r="K9" s="141"/>
      <c r="L9" s="141"/>
      <c r="M9" s="141"/>
      <c r="N9" s="141"/>
      <c r="O9" s="141"/>
      <c r="P9" s="141"/>
      <c r="R9" s="14">
        <f t="shared" si="1"/>
        <v>100</v>
      </c>
    </row>
    <row r="10" spans="1:18" x14ac:dyDescent="0.2">
      <c r="A10" s="139" t="str">
        <f t="shared" si="0"/>
        <v>3|9</v>
      </c>
      <c r="B10" s="140" t="s">
        <v>118</v>
      </c>
      <c r="C10" s="135" t="s">
        <v>168</v>
      </c>
      <c r="D10" s="136"/>
      <c r="E10" s="142">
        <v>20</v>
      </c>
      <c r="F10" s="142">
        <v>50</v>
      </c>
      <c r="G10" s="142">
        <v>30</v>
      </c>
      <c r="H10" s="142"/>
      <c r="I10" s="142"/>
      <c r="J10" s="141"/>
      <c r="K10" s="141"/>
      <c r="L10" s="141"/>
      <c r="M10" s="141"/>
      <c r="N10" s="141"/>
      <c r="O10" s="141"/>
      <c r="P10" s="141"/>
      <c r="R10" s="14">
        <f t="shared" si="1"/>
        <v>100</v>
      </c>
    </row>
    <row r="11" spans="1:18" x14ac:dyDescent="0.2">
      <c r="A11" s="139" t="str">
        <f t="shared" si="0"/>
        <v>3|10</v>
      </c>
      <c r="B11" s="140" t="s">
        <v>125</v>
      </c>
      <c r="C11" s="135" t="s">
        <v>169</v>
      </c>
      <c r="D11" s="136">
        <v>6</v>
      </c>
      <c r="E11" s="142"/>
      <c r="F11" s="142">
        <v>40</v>
      </c>
      <c r="G11" s="142">
        <v>60</v>
      </c>
      <c r="H11" s="142"/>
      <c r="I11" s="142"/>
      <c r="J11" s="141"/>
      <c r="K11" s="141"/>
      <c r="L11" s="141"/>
      <c r="M11" s="141"/>
      <c r="N11" s="141"/>
      <c r="O11" s="141"/>
      <c r="P11" s="141"/>
      <c r="R11" s="14">
        <f t="shared" si="1"/>
        <v>100</v>
      </c>
    </row>
    <row r="12" spans="1:18" x14ac:dyDescent="0.2">
      <c r="A12" s="139" t="str">
        <f t="shared" si="0"/>
        <v>3|11</v>
      </c>
      <c r="B12" s="140" t="s">
        <v>135</v>
      </c>
      <c r="C12" s="135" t="s">
        <v>134</v>
      </c>
      <c r="D12" s="136">
        <v>6</v>
      </c>
      <c r="E12" s="142">
        <v>20</v>
      </c>
      <c r="F12" s="142">
        <v>40</v>
      </c>
      <c r="G12" s="142">
        <v>40</v>
      </c>
      <c r="H12" s="142"/>
      <c r="I12" s="142"/>
      <c r="J12" s="141"/>
      <c r="K12" s="141"/>
      <c r="L12" s="141"/>
      <c r="M12" s="141"/>
      <c r="N12" s="141"/>
      <c r="O12" s="141"/>
      <c r="P12" s="141"/>
      <c r="R12" s="14">
        <f t="shared" si="1"/>
        <v>100</v>
      </c>
    </row>
    <row r="13" spans="1:18" x14ac:dyDescent="0.2">
      <c r="A13" s="139" t="str">
        <f t="shared" si="0"/>
        <v>3|12</v>
      </c>
      <c r="B13" s="140" t="s">
        <v>139</v>
      </c>
      <c r="C13" s="135" t="s">
        <v>140</v>
      </c>
      <c r="D13" s="136"/>
      <c r="E13" s="142">
        <v>20</v>
      </c>
      <c r="F13" s="142">
        <v>40</v>
      </c>
      <c r="G13" s="142">
        <v>40</v>
      </c>
      <c r="H13" s="142"/>
      <c r="I13" s="142"/>
      <c r="J13" s="141"/>
      <c r="K13" s="141"/>
      <c r="L13" s="141"/>
      <c r="M13" s="141"/>
      <c r="N13" s="141"/>
      <c r="O13" s="141"/>
      <c r="P13" s="141"/>
      <c r="R13" s="14">
        <f t="shared" si="1"/>
        <v>100</v>
      </c>
    </row>
    <row r="15" spans="1:18" ht="13.5" thickBot="1" x14ac:dyDescent="0.25">
      <c r="A15" s="143" t="s">
        <v>167</v>
      </c>
      <c r="B15" s="144">
        <v>4</v>
      </c>
      <c r="C15" s="145"/>
      <c r="D15" s="146"/>
      <c r="E15" s="132">
        <v>1</v>
      </c>
      <c r="F15" s="132">
        <v>2</v>
      </c>
      <c r="G15" s="132">
        <v>3</v>
      </c>
      <c r="H15" s="132">
        <v>4</v>
      </c>
      <c r="I15" s="132">
        <v>5</v>
      </c>
      <c r="J15" s="132">
        <v>6</v>
      </c>
      <c r="K15" s="132">
        <v>7</v>
      </c>
      <c r="L15" s="132">
        <v>8</v>
      </c>
      <c r="M15" s="132">
        <v>9</v>
      </c>
      <c r="N15" s="132">
        <v>10</v>
      </c>
      <c r="O15" s="132">
        <v>11</v>
      </c>
      <c r="P15" s="132">
        <v>12</v>
      </c>
    </row>
    <row r="16" spans="1:18" ht="13.5" thickTop="1" x14ac:dyDescent="0.2">
      <c r="A16" s="133" t="str">
        <f t="shared" ref="A16:A27" si="2">CONCATENATE($B$15,"|",B16)</f>
        <v>4|1</v>
      </c>
      <c r="B16" s="134">
        <v>1</v>
      </c>
      <c r="C16" s="135" t="s">
        <v>86</v>
      </c>
      <c r="D16" s="136">
        <v>1</v>
      </c>
      <c r="E16" s="137">
        <v>50</v>
      </c>
      <c r="F16" s="137">
        <v>50</v>
      </c>
      <c r="G16" s="137"/>
      <c r="H16" s="137"/>
      <c r="I16" s="137"/>
      <c r="J16" s="138"/>
      <c r="K16" s="138"/>
      <c r="L16" s="138"/>
      <c r="M16" s="138"/>
      <c r="N16" s="138"/>
      <c r="O16" s="138"/>
      <c r="P16" s="138"/>
      <c r="R16" s="14">
        <f t="shared" ref="R16:R27" si="3">SUM(E16:P16)</f>
        <v>100</v>
      </c>
    </row>
    <row r="17" spans="1:18" x14ac:dyDescent="0.2">
      <c r="A17" s="139" t="str">
        <f t="shared" si="2"/>
        <v>4|2</v>
      </c>
      <c r="B17" s="140" t="s">
        <v>87</v>
      </c>
      <c r="C17" s="135" t="s">
        <v>88</v>
      </c>
      <c r="D17" s="136">
        <v>2</v>
      </c>
      <c r="E17" s="137">
        <v>30</v>
      </c>
      <c r="F17" s="137">
        <v>40</v>
      </c>
      <c r="G17" s="137">
        <v>20</v>
      </c>
      <c r="H17" s="137">
        <v>10</v>
      </c>
      <c r="I17" s="137"/>
      <c r="J17" s="141"/>
      <c r="K17" s="141"/>
      <c r="L17" s="141"/>
      <c r="M17" s="141"/>
      <c r="N17" s="141"/>
      <c r="O17" s="141"/>
      <c r="P17" s="141"/>
      <c r="R17" s="14">
        <f t="shared" si="3"/>
        <v>100</v>
      </c>
    </row>
    <row r="18" spans="1:18" x14ac:dyDescent="0.2">
      <c r="A18" s="139" t="str">
        <f t="shared" si="2"/>
        <v>4|3</v>
      </c>
      <c r="B18" s="140" t="s">
        <v>89</v>
      </c>
      <c r="C18" s="135" t="s">
        <v>50</v>
      </c>
      <c r="D18" s="136">
        <v>3</v>
      </c>
      <c r="E18" s="142">
        <v>50</v>
      </c>
      <c r="F18" s="142">
        <v>40</v>
      </c>
      <c r="G18" s="142">
        <v>10</v>
      </c>
      <c r="H18" s="142"/>
      <c r="I18" s="142"/>
      <c r="J18" s="141"/>
      <c r="K18" s="141"/>
      <c r="L18" s="141"/>
      <c r="M18" s="141"/>
      <c r="N18" s="141"/>
      <c r="O18" s="141"/>
      <c r="P18" s="141"/>
      <c r="R18" s="14">
        <f t="shared" si="3"/>
        <v>100</v>
      </c>
    </row>
    <row r="19" spans="1:18" x14ac:dyDescent="0.2">
      <c r="A19" s="139" t="str">
        <f t="shared" si="2"/>
        <v>4|4</v>
      </c>
      <c r="B19" s="140" t="s">
        <v>90</v>
      </c>
      <c r="C19" s="135" t="s">
        <v>91</v>
      </c>
      <c r="D19" s="136">
        <v>4</v>
      </c>
      <c r="E19" s="142">
        <v>20</v>
      </c>
      <c r="F19" s="142">
        <v>40</v>
      </c>
      <c r="G19" s="142">
        <v>20</v>
      </c>
      <c r="H19" s="142">
        <v>20</v>
      </c>
      <c r="I19" s="142"/>
      <c r="J19" s="141"/>
      <c r="K19" s="141"/>
      <c r="L19" s="141"/>
      <c r="M19" s="141"/>
      <c r="N19" s="141"/>
      <c r="O19" s="141"/>
      <c r="P19" s="141"/>
      <c r="R19" s="14">
        <f t="shared" si="3"/>
        <v>100</v>
      </c>
    </row>
    <row r="20" spans="1:18" x14ac:dyDescent="0.2">
      <c r="A20" s="139" t="str">
        <f t="shared" si="2"/>
        <v>4|5</v>
      </c>
      <c r="B20" s="140" t="s">
        <v>93</v>
      </c>
      <c r="C20" s="135" t="s">
        <v>94</v>
      </c>
      <c r="D20" s="136">
        <v>5</v>
      </c>
      <c r="E20" s="142">
        <v>10</v>
      </c>
      <c r="F20" s="142">
        <v>30</v>
      </c>
      <c r="G20" s="142">
        <v>40</v>
      </c>
      <c r="H20" s="142">
        <v>20</v>
      </c>
      <c r="I20" s="142"/>
      <c r="J20" s="141"/>
      <c r="K20" s="141"/>
      <c r="L20" s="141"/>
      <c r="M20" s="141"/>
      <c r="N20" s="141"/>
      <c r="O20" s="141"/>
      <c r="P20" s="141"/>
      <c r="R20" s="14">
        <f t="shared" si="3"/>
        <v>100</v>
      </c>
    </row>
    <row r="21" spans="1:18" x14ac:dyDescent="0.2">
      <c r="A21" s="139" t="str">
        <f t="shared" si="2"/>
        <v>4|6</v>
      </c>
      <c r="B21" s="140" t="s">
        <v>96</v>
      </c>
      <c r="C21" s="135" t="s">
        <v>58</v>
      </c>
      <c r="D21" s="136"/>
      <c r="E21" s="142"/>
      <c r="F21" s="142">
        <v>10</v>
      </c>
      <c r="G21" s="142">
        <v>70</v>
      </c>
      <c r="H21" s="142">
        <v>20</v>
      </c>
      <c r="I21" s="142"/>
      <c r="J21" s="141"/>
      <c r="K21" s="141"/>
      <c r="L21" s="141"/>
      <c r="M21" s="141"/>
      <c r="N21" s="141"/>
      <c r="O21" s="141"/>
      <c r="P21" s="141"/>
      <c r="R21" s="14">
        <f t="shared" si="3"/>
        <v>100</v>
      </c>
    </row>
    <row r="22" spans="1:18" x14ac:dyDescent="0.2">
      <c r="A22" s="139" t="str">
        <f t="shared" si="2"/>
        <v>4|7</v>
      </c>
      <c r="B22" s="140" t="s">
        <v>97</v>
      </c>
      <c r="C22" s="135" t="s">
        <v>98</v>
      </c>
      <c r="D22" s="136"/>
      <c r="E22" s="142"/>
      <c r="F22" s="142">
        <v>30</v>
      </c>
      <c r="G22" s="142">
        <v>30</v>
      </c>
      <c r="H22" s="142">
        <v>40</v>
      </c>
      <c r="I22" s="142"/>
      <c r="J22" s="141"/>
      <c r="K22" s="141"/>
      <c r="L22" s="141"/>
      <c r="M22" s="141"/>
      <c r="N22" s="141"/>
      <c r="O22" s="141"/>
      <c r="P22" s="141"/>
      <c r="R22" s="14">
        <f t="shared" si="3"/>
        <v>100</v>
      </c>
    </row>
    <row r="23" spans="1:18" x14ac:dyDescent="0.2">
      <c r="A23" s="139" t="str">
        <f t="shared" si="2"/>
        <v>4|8</v>
      </c>
      <c r="B23" s="140" t="s">
        <v>99</v>
      </c>
      <c r="C23" s="135" t="s">
        <v>166</v>
      </c>
      <c r="D23" s="136">
        <v>3</v>
      </c>
      <c r="E23" s="142">
        <v>10</v>
      </c>
      <c r="F23" s="142">
        <v>30</v>
      </c>
      <c r="G23" s="142">
        <v>30</v>
      </c>
      <c r="H23" s="142">
        <v>30</v>
      </c>
      <c r="I23" s="142"/>
      <c r="J23" s="141"/>
      <c r="K23" s="141"/>
      <c r="L23" s="141"/>
      <c r="M23" s="141"/>
      <c r="N23" s="141"/>
      <c r="O23" s="141"/>
      <c r="P23" s="141"/>
      <c r="R23" s="14">
        <f t="shared" si="3"/>
        <v>100</v>
      </c>
    </row>
    <row r="24" spans="1:18" x14ac:dyDescent="0.2">
      <c r="A24" s="139" t="str">
        <f t="shared" si="2"/>
        <v>4|9</v>
      </c>
      <c r="B24" s="140" t="s">
        <v>118</v>
      </c>
      <c r="C24" s="135" t="s">
        <v>168</v>
      </c>
      <c r="D24" s="136">
        <v>5</v>
      </c>
      <c r="E24" s="142">
        <v>20</v>
      </c>
      <c r="F24" s="142">
        <v>30</v>
      </c>
      <c r="G24" s="142">
        <v>30</v>
      </c>
      <c r="H24" s="142">
        <v>20</v>
      </c>
      <c r="I24" s="142"/>
      <c r="J24" s="141"/>
      <c r="K24" s="141"/>
      <c r="L24" s="141"/>
      <c r="M24" s="141"/>
      <c r="N24" s="141"/>
      <c r="O24" s="141"/>
      <c r="P24" s="141"/>
      <c r="R24" s="14">
        <f t="shared" si="3"/>
        <v>100</v>
      </c>
    </row>
    <row r="25" spans="1:18" x14ac:dyDescent="0.2">
      <c r="A25" s="139" t="str">
        <f t="shared" si="2"/>
        <v>4|10</v>
      </c>
      <c r="B25" s="140" t="s">
        <v>125</v>
      </c>
      <c r="C25" s="135" t="s">
        <v>169</v>
      </c>
      <c r="D25" s="136">
        <v>6</v>
      </c>
      <c r="E25" s="142"/>
      <c r="F25" s="142">
        <v>30</v>
      </c>
      <c r="G25" s="142">
        <v>40</v>
      </c>
      <c r="H25" s="142">
        <v>30</v>
      </c>
      <c r="I25" s="142"/>
      <c r="J25" s="141"/>
      <c r="K25" s="141"/>
      <c r="L25" s="141"/>
      <c r="M25" s="141"/>
      <c r="N25" s="141"/>
      <c r="O25" s="141"/>
      <c r="P25" s="141"/>
      <c r="R25" s="14">
        <f t="shared" si="3"/>
        <v>100</v>
      </c>
    </row>
    <row r="26" spans="1:18" x14ac:dyDescent="0.2">
      <c r="A26" s="139" t="str">
        <f t="shared" si="2"/>
        <v>4|11</v>
      </c>
      <c r="B26" s="140" t="s">
        <v>135</v>
      </c>
      <c r="C26" s="135" t="s">
        <v>134</v>
      </c>
      <c r="D26" s="136">
        <v>6</v>
      </c>
      <c r="E26" s="142">
        <v>10</v>
      </c>
      <c r="F26" s="142">
        <v>30</v>
      </c>
      <c r="G26" s="142">
        <v>30</v>
      </c>
      <c r="H26" s="142">
        <v>30</v>
      </c>
      <c r="I26" s="142"/>
      <c r="J26" s="141"/>
      <c r="K26" s="141"/>
      <c r="L26" s="141"/>
      <c r="M26" s="141"/>
      <c r="N26" s="141"/>
      <c r="O26" s="141"/>
      <c r="P26" s="141"/>
      <c r="R26" s="14">
        <f t="shared" si="3"/>
        <v>100</v>
      </c>
    </row>
    <row r="27" spans="1:18" x14ac:dyDescent="0.2">
      <c r="A27" s="139" t="str">
        <f t="shared" si="2"/>
        <v>4|12</v>
      </c>
      <c r="B27" s="140" t="s">
        <v>139</v>
      </c>
      <c r="C27" s="135" t="s">
        <v>140</v>
      </c>
      <c r="D27" s="136"/>
      <c r="E27" s="142">
        <v>20</v>
      </c>
      <c r="F27" s="142">
        <v>20</v>
      </c>
      <c r="G27" s="142">
        <v>40</v>
      </c>
      <c r="H27" s="142">
        <v>20</v>
      </c>
      <c r="I27" s="142"/>
      <c r="J27" s="141"/>
      <c r="K27" s="141"/>
      <c r="L27" s="141"/>
      <c r="M27" s="141"/>
      <c r="N27" s="141"/>
      <c r="O27" s="141"/>
      <c r="P27" s="141"/>
      <c r="R27" s="14">
        <f t="shared" si="3"/>
        <v>100</v>
      </c>
    </row>
    <row r="29" spans="1:18" ht="13.5" thickBot="1" x14ac:dyDescent="0.25">
      <c r="A29" s="143" t="s">
        <v>167</v>
      </c>
      <c r="B29" s="144">
        <v>5</v>
      </c>
      <c r="C29" s="145"/>
      <c r="D29" s="146"/>
      <c r="E29" s="132">
        <v>1</v>
      </c>
      <c r="F29" s="132">
        <v>2</v>
      </c>
      <c r="G29" s="132">
        <v>3</v>
      </c>
      <c r="H29" s="132">
        <v>4</v>
      </c>
      <c r="I29" s="132">
        <v>5</v>
      </c>
      <c r="J29" s="132">
        <v>6</v>
      </c>
      <c r="K29" s="132">
        <v>7</v>
      </c>
      <c r="L29" s="132">
        <v>8</v>
      </c>
      <c r="M29" s="132">
        <v>9</v>
      </c>
      <c r="N29" s="132">
        <v>10</v>
      </c>
      <c r="O29" s="132">
        <v>11</v>
      </c>
      <c r="P29" s="132">
        <v>12</v>
      </c>
    </row>
    <row r="30" spans="1:18" ht="13.5" thickTop="1" x14ac:dyDescent="0.2">
      <c r="A30" s="147" t="str">
        <f t="shared" ref="A30:A41" si="4">CONCATENATE($B$29,"|",B30)</f>
        <v>5|1</v>
      </c>
      <c r="B30" s="134">
        <v>1</v>
      </c>
      <c r="C30" s="135" t="s">
        <v>86</v>
      </c>
      <c r="D30" s="136">
        <v>1</v>
      </c>
      <c r="E30" s="137">
        <v>40</v>
      </c>
      <c r="F30" s="137">
        <v>40</v>
      </c>
      <c r="G30" s="137">
        <v>20</v>
      </c>
      <c r="H30" s="137"/>
      <c r="I30" s="137"/>
      <c r="J30" s="138"/>
      <c r="K30" s="138"/>
      <c r="L30" s="138"/>
      <c r="M30" s="138"/>
      <c r="N30" s="138"/>
      <c r="O30" s="138"/>
      <c r="P30" s="138"/>
      <c r="R30" s="14">
        <f t="shared" ref="R30:R41" si="5">SUM(E30:P30)</f>
        <v>100</v>
      </c>
    </row>
    <row r="31" spans="1:18" x14ac:dyDescent="0.2">
      <c r="A31" s="139" t="str">
        <f t="shared" si="4"/>
        <v>5|2</v>
      </c>
      <c r="B31" s="140" t="s">
        <v>87</v>
      </c>
      <c r="C31" s="135" t="s">
        <v>88</v>
      </c>
      <c r="D31" s="136">
        <v>2</v>
      </c>
      <c r="E31" s="137">
        <v>20</v>
      </c>
      <c r="F31" s="137">
        <v>30</v>
      </c>
      <c r="G31" s="137">
        <v>30</v>
      </c>
      <c r="H31" s="137">
        <v>10</v>
      </c>
      <c r="I31" s="137">
        <v>10</v>
      </c>
      <c r="J31" s="141"/>
      <c r="K31" s="141"/>
      <c r="L31" s="141"/>
      <c r="M31" s="141"/>
      <c r="N31" s="141"/>
      <c r="O31" s="141"/>
      <c r="P31" s="141"/>
      <c r="R31" s="14">
        <f t="shared" si="5"/>
        <v>100</v>
      </c>
    </row>
    <row r="32" spans="1:18" x14ac:dyDescent="0.2">
      <c r="A32" s="139" t="str">
        <f t="shared" si="4"/>
        <v>5|3</v>
      </c>
      <c r="B32" s="140" t="s">
        <v>89</v>
      </c>
      <c r="C32" s="135" t="s">
        <v>50</v>
      </c>
      <c r="D32" s="136">
        <v>3</v>
      </c>
      <c r="E32" s="142">
        <v>40</v>
      </c>
      <c r="F32" s="142">
        <v>40</v>
      </c>
      <c r="G32" s="142">
        <v>20</v>
      </c>
      <c r="H32" s="142"/>
      <c r="I32" s="142"/>
      <c r="J32" s="141"/>
      <c r="K32" s="141"/>
      <c r="L32" s="141"/>
      <c r="M32" s="141"/>
      <c r="N32" s="141"/>
      <c r="O32" s="141"/>
      <c r="P32" s="141"/>
      <c r="R32" s="14">
        <f t="shared" si="5"/>
        <v>100</v>
      </c>
    </row>
    <row r="33" spans="1:18" x14ac:dyDescent="0.2">
      <c r="A33" s="139" t="str">
        <f t="shared" si="4"/>
        <v>5|4</v>
      </c>
      <c r="B33" s="140" t="s">
        <v>90</v>
      </c>
      <c r="C33" s="135" t="s">
        <v>91</v>
      </c>
      <c r="D33" s="136">
        <v>4</v>
      </c>
      <c r="E33" s="142">
        <v>20</v>
      </c>
      <c r="F33" s="142">
        <v>20</v>
      </c>
      <c r="G33" s="142">
        <v>20</v>
      </c>
      <c r="H33" s="142">
        <v>20</v>
      </c>
      <c r="I33" s="142">
        <v>20</v>
      </c>
      <c r="J33" s="141"/>
      <c r="K33" s="141"/>
      <c r="L33" s="141"/>
      <c r="M33" s="141"/>
      <c r="N33" s="141"/>
      <c r="O33" s="141"/>
      <c r="P33" s="141"/>
      <c r="R33" s="14">
        <f t="shared" si="5"/>
        <v>100</v>
      </c>
    </row>
    <row r="34" spans="1:18" x14ac:dyDescent="0.2">
      <c r="A34" s="139" t="str">
        <f t="shared" si="4"/>
        <v>5|5</v>
      </c>
      <c r="B34" s="140" t="s">
        <v>93</v>
      </c>
      <c r="C34" s="135" t="s">
        <v>94</v>
      </c>
      <c r="D34" s="136">
        <v>5</v>
      </c>
      <c r="E34" s="142">
        <v>5</v>
      </c>
      <c r="F34" s="142">
        <v>15</v>
      </c>
      <c r="G34" s="142">
        <v>20</v>
      </c>
      <c r="H34" s="142">
        <v>30</v>
      </c>
      <c r="I34" s="142">
        <v>30</v>
      </c>
      <c r="J34" s="141"/>
      <c r="K34" s="141"/>
      <c r="L34" s="141"/>
      <c r="M34" s="141"/>
      <c r="N34" s="141"/>
      <c r="O34" s="141"/>
      <c r="P34" s="141"/>
      <c r="R34" s="14">
        <f t="shared" si="5"/>
        <v>100</v>
      </c>
    </row>
    <row r="35" spans="1:18" x14ac:dyDescent="0.2">
      <c r="A35" s="139" t="str">
        <f t="shared" si="4"/>
        <v>5|6</v>
      </c>
      <c r="B35" s="140" t="s">
        <v>96</v>
      </c>
      <c r="C35" s="135" t="s">
        <v>58</v>
      </c>
      <c r="D35" s="136"/>
      <c r="E35" s="142"/>
      <c r="F35" s="142"/>
      <c r="G35" s="142">
        <v>60</v>
      </c>
      <c r="H35" s="142">
        <v>40</v>
      </c>
      <c r="I35" s="142"/>
      <c r="J35" s="141"/>
      <c r="K35" s="141"/>
      <c r="L35" s="141"/>
      <c r="M35" s="141"/>
      <c r="N35" s="141"/>
      <c r="O35" s="141"/>
      <c r="P35" s="141"/>
      <c r="R35" s="14">
        <f t="shared" si="5"/>
        <v>100</v>
      </c>
    </row>
    <row r="36" spans="1:18" x14ac:dyDescent="0.2">
      <c r="A36" s="139" t="str">
        <f t="shared" si="4"/>
        <v>5|7</v>
      </c>
      <c r="B36" s="140" t="s">
        <v>97</v>
      </c>
      <c r="C36" s="135" t="s">
        <v>98</v>
      </c>
      <c r="D36" s="136">
        <v>3</v>
      </c>
      <c r="E36" s="142"/>
      <c r="F36" s="142">
        <v>10</v>
      </c>
      <c r="G36" s="142">
        <v>30</v>
      </c>
      <c r="H36" s="142">
        <v>30</v>
      </c>
      <c r="I36" s="142">
        <v>30</v>
      </c>
      <c r="J36" s="141"/>
      <c r="K36" s="141"/>
      <c r="L36" s="141"/>
      <c r="M36" s="141"/>
      <c r="N36" s="141"/>
      <c r="O36" s="141"/>
      <c r="P36" s="141"/>
      <c r="R36" s="14">
        <f t="shared" si="5"/>
        <v>100</v>
      </c>
    </row>
    <row r="37" spans="1:18" x14ac:dyDescent="0.2">
      <c r="A37" s="139" t="str">
        <f t="shared" si="4"/>
        <v>5|8</v>
      </c>
      <c r="B37" s="140" t="s">
        <v>99</v>
      </c>
      <c r="C37" s="135" t="s">
        <v>166</v>
      </c>
      <c r="D37" s="136">
        <v>5</v>
      </c>
      <c r="E37" s="142">
        <v>10</v>
      </c>
      <c r="F37" s="142">
        <v>20</v>
      </c>
      <c r="G37" s="142">
        <v>30</v>
      </c>
      <c r="H37" s="142">
        <v>20</v>
      </c>
      <c r="I37" s="142">
        <v>20</v>
      </c>
      <c r="J37" s="141"/>
      <c r="K37" s="141"/>
      <c r="L37" s="141"/>
      <c r="M37" s="141"/>
      <c r="N37" s="141"/>
      <c r="O37" s="141"/>
      <c r="P37" s="141"/>
      <c r="R37" s="14">
        <f t="shared" si="5"/>
        <v>100</v>
      </c>
    </row>
    <row r="38" spans="1:18" x14ac:dyDescent="0.2">
      <c r="A38" s="139" t="str">
        <f t="shared" si="4"/>
        <v>5|9</v>
      </c>
      <c r="B38" s="140" t="s">
        <v>118</v>
      </c>
      <c r="C38" s="135" t="s">
        <v>168</v>
      </c>
      <c r="D38" s="136">
        <v>6</v>
      </c>
      <c r="E38" s="142">
        <v>20</v>
      </c>
      <c r="F38" s="142">
        <v>20</v>
      </c>
      <c r="G38" s="142">
        <v>30</v>
      </c>
      <c r="H38" s="142">
        <v>20</v>
      </c>
      <c r="I38" s="142">
        <v>10</v>
      </c>
      <c r="J38" s="141"/>
      <c r="K38" s="141"/>
      <c r="L38" s="141"/>
      <c r="M38" s="141"/>
      <c r="N38" s="141"/>
      <c r="O38" s="141"/>
      <c r="P38" s="141"/>
      <c r="R38" s="14">
        <f t="shared" si="5"/>
        <v>100</v>
      </c>
    </row>
    <row r="39" spans="1:18" x14ac:dyDescent="0.2">
      <c r="A39" s="139" t="str">
        <f t="shared" si="4"/>
        <v>5|10</v>
      </c>
      <c r="B39" s="140" t="s">
        <v>125</v>
      </c>
      <c r="C39" s="135" t="s">
        <v>169</v>
      </c>
      <c r="D39" s="136">
        <v>6</v>
      </c>
      <c r="E39" s="142"/>
      <c r="F39" s="142">
        <v>10</v>
      </c>
      <c r="G39" s="142">
        <v>30</v>
      </c>
      <c r="H39" s="142">
        <v>30</v>
      </c>
      <c r="I39" s="142">
        <v>30</v>
      </c>
      <c r="J39" s="141"/>
      <c r="K39" s="141"/>
      <c r="L39" s="141"/>
      <c r="M39" s="141"/>
      <c r="N39" s="141"/>
      <c r="O39" s="141"/>
      <c r="P39" s="141"/>
      <c r="R39" s="14">
        <f t="shared" si="5"/>
        <v>100</v>
      </c>
    </row>
    <row r="40" spans="1:18" x14ac:dyDescent="0.2">
      <c r="A40" s="139" t="str">
        <f t="shared" si="4"/>
        <v>5|11</v>
      </c>
      <c r="B40" s="140" t="s">
        <v>135</v>
      </c>
      <c r="C40" s="135" t="s">
        <v>134</v>
      </c>
      <c r="D40" s="136"/>
      <c r="E40" s="142">
        <v>10</v>
      </c>
      <c r="F40" s="142">
        <v>20</v>
      </c>
      <c r="G40" s="142">
        <v>20</v>
      </c>
      <c r="H40" s="142">
        <v>30</v>
      </c>
      <c r="I40" s="142">
        <v>20</v>
      </c>
      <c r="J40" s="141"/>
      <c r="K40" s="141"/>
      <c r="L40" s="141"/>
      <c r="M40" s="141"/>
      <c r="N40" s="141"/>
      <c r="O40" s="141"/>
      <c r="P40" s="141"/>
      <c r="R40" s="14">
        <f t="shared" si="5"/>
        <v>100</v>
      </c>
    </row>
    <row r="41" spans="1:18" x14ac:dyDescent="0.2">
      <c r="A41" s="139" t="str">
        <f t="shared" si="4"/>
        <v>5|12</v>
      </c>
      <c r="B41" s="140" t="s">
        <v>139</v>
      </c>
      <c r="C41" s="135" t="s">
        <v>140</v>
      </c>
      <c r="D41" s="136"/>
      <c r="E41" s="142">
        <v>20</v>
      </c>
      <c r="F41" s="142">
        <v>20</v>
      </c>
      <c r="G41" s="142">
        <v>20</v>
      </c>
      <c r="H41" s="142">
        <v>20</v>
      </c>
      <c r="I41" s="142">
        <v>20</v>
      </c>
      <c r="J41" s="141"/>
      <c r="K41" s="141"/>
      <c r="L41" s="141"/>
      <c r="M41" s="141"/>
      <c r="N41" s="141"/>
      <c r="O41" s="141"/>
      <c r="P41" s="141"/>
      <c r="R41" s="14">
        <f t="shared" si="5"/>
        <v>100</v>
      </c>
    </row>
    <row r="43" spans="1:18" ht="13.5" thickBot="1" x14ac:dyDescent="0.25">
      <c r="A43" s="143" t="s">
        <v>167</v>
      </c>
      <c r="B43" s="144">
        <v>6</v>
      </c>
      <c r="C43" s="145"/>
      <c r="D43" s="146"/>
      <c r="E43" s="132">
        <v>1</v>
      </c>
      <c r="F43" s="132">
        <v>2</v>
      </c>
      <c r="G43" s="132">
        <v>3</v>
      </c>
      <c r="H43" s="132">
        <v>4</v>
      </c>
      <c r="I43" s="132">
        <v>5</v>
      </c>
      <c r="J43" s="132">
        <v>6</v>
      </c>
      <c r="K43" s="132">
        <v>7</v>
      </c>
      <c r="L43" s="132">
        <v>8</v>
      </c>
      <c r="M43" s="132">
        <v>9</v>
      </c>
      <c r="N43" s="132">
        <v>10</v>
      </c>
      <c r="O43" s="132">
        <v>11</v>
      </c>
      <c r="P43" s="132">
        <v>12</v>
      </c>
    </row>
    <row r="44" spans="1:18" ht="13.5" thickTop="1" x14ac:dyDescent="0.2">
      <c r="A44" s="147" t="str">
        <f t="shared" ref="A44:A55" si="6">CONCATENATE($B$43,"|",B44)</f>
        <v>6|1</v>
      </c>
      <c r="B44" s="134">
        <v>1</v>
      </c>
      <c r="C44" s="135" t="s">
        <v>86</v>
      </c>
      <c r="D44" s="136">
        <v>1</v>
      </c>
      <c r="E44" s="137">
        <v>40</v>
      </c>
      <c r="F44" s="137">
        <v>30</v>
      </c>
      <c r="G44" s="137">
        <v>30</v>
      </c>
      <c r="H44" s="137"/>
      <c r="I44" s="137"/>
      <c r="J44" s="138"/>
      <c r="K44" s="138"/>
      <c r="L44" s="138"/>
      <c r="M44" s="138"/>
      <c r="N44" s="138"/>
      <c r="O44" s="138"/>
      <c r="P44" s="138"/>
      <c r="R44" s="14">
        <f t="shared" ref="R44:R55" si="7">SUM(E44:P44)</f>
        <v>100</v>
      </c>
    </row>
    <row r="45" spans="1:18" x14ac:dyDescent="0.2">
      <c r="A45" s="139" t="str">
        <f t="shared" si="6"/>
        <v>6|2</v>
      </c>
      <c r="B45" s="140" t="s">
        <v>87</v>
      </c>
      <c r="C45" s="135" t="s">
        <v>88</v>
      </c>
      <c r="D45" s="136">
        <v>2</v>
      </c>
      <c r="E45" s="137">
        <v>20</v>
      </c>
      <c r="F45" s="137">
        <v>30</v>
      </c>
      <c r="G45" s="137">
        <v>20</v>
      </c>
      <c r="H45" s="137">
        <v>10</v>
      </c>
      <c r="I45" s="137">
        <v>10</v>
      </c>
      <c r="J45" s="141">
        <v>10</v>
      </c>
      <c r="K45" s="141"/>
      <c r="L45" s="141"/>
      <c r="M45" s="141"/>
      <c r="N45" s="141"/>
      <c r="O45" s="141"/>
      <c r="P45" s="141"/>
      <c r="R45" s="14">
        <f t="shared" si="7"/>
        <v>100</v>
      </c>
    </row>
    <row r="46" spans="1:18" x14ac:dyDescent="0.2">
      <c r="A46" s="139" t="str">
        <f t="shared" si="6"/>
        <v>6|3</v>
      </c>
      <c r="B46" s="140" t="s">
        <v>89</v>
      </c>
      <c r="C46" s="135" t="s">
        <v>50</v>
      </c>
      <c r="D46" s="136">
        <v>3</v>
      </c>
      <c r="E46" s="142">
        <v>20</v>
      </c>
      <c r="F46" s="142">
        <v>40</v>
      </c>
      <c r="G46" s="142">
        <v>40</v>
      </c>
      <c r="H46" s="142"/>
      <c r="I46" s="142"/>
      <c r="J46" s="141"/>
      <c r="K46" s="141"/>
      <c r="L46" s="141"/>
      <c r="M46" s="141"/>
      <c r="N46" s="141"/>
      <c r="O46" s="141"/>
      <c r="P46" s="141"/>
      <c r="R46" s="14">
        <f t="shared" si="7"/>
        <v>100</v>
      </c>
    </row>
    <row r="47" spans="1:18" x14ac:dyDescent="0.2">
      <c r="A47" s="139" t="str">
        <f t="shared" si="6"/>
        <v>6|4</v>
      </c>
      <c r="B47" s="140" t="s">
        <v>90</v>
      </c>
      <c r="C47" s="135" t="s">
        <v>91</v>
      </c>
      <c r="D47" s="136"/>
      <c r="E47" s="142">
        <v>10</v>
      </c>
      <c r="F47" s="142">
        <v>20</v>
      </c>
      <c r="G47" s="142">
        <v>20</v>
      </c>
      <c r="H47" s="142">
        <v>20</v>
      </c>
      <c r="I47" s="142">
        <v>20</v>
      </c>
      <c r="J47" s="141">
        <v>10</v>
      </c>
      <c r="K47" s="141"/>
      <c r="L47" s="141"/>
      <c r="M47" s="141"/>
      <c r="N47" s="141"/>
      <c r="O47" s="141"/>
      <c r="P47" s="141"/>
      <c r="R47" s="14">
        <f t="shared" si="7"/>
        <v>100</v>
      </c>
    </row>
    <row r="48" spans="1:18" x14ac:dyDescent="0.2">
      <c r="A48" s="139" t="str">
        <f t="shared" si="6"/>
        <v>6|5</v>
      </c>
      <c r="B48" s="140" t="s">
        <v>93</v>
      </c>
      <c r="C48" s="135" t="s">
        <v>94</v>
      </c>
      <c r="D48" s="136">
        <v>4</v>
      </c>
      <c r="E48" s="142">
        <v>5</v>
      </c>
      <c r="F48" s="142">
        <v>10</v>
      </c>
      <c r="G48" s="142">
        <v>20</v>
      </c>
      <c r="H48" s="142">
        <v>30</v>
      </c>
      <c r="I48" s="142">
        <v>25</v>
      </c>
      <c r="J48" s="141">
        <v>10</v>
      </c>
      <c r="K48" s="141"/>
      <c r="L48" s="141"/>
      <c r="M48" s="141"/>
      <c r="N48" s="141"/>
      <c r="O48" s="141"/>
      <c r="P48" s="141"/>
      <c r="R48" s="14">
        <f t="shared" si="7"/>
        <v>100</v>
      </c>
    </row>
    <row r="49" spans="1:18" x14ac:dyDescent="0.2">
      <c r="A49" s="139" t="str">
        <f t="shared" si="6"/>
        <v>6|6</v>
      </c>
      <c r="B49" s="140" t="s">
        <v>96</v>
      </c>
      <c r="C49" s="135" t="s">
        <v>58</v>
      </c>
      <c r="D49" s="136">
        <v>5</v>
      </c>
      <c r="E49" s="142"/>
      <c r="F49" s="142"/>
      <c r="G49" s="142">
        <v>50</v>
      </c>
      <c r="H49" s="142">
        <v>50</v>
      </c>
      <c r="I49" s="142"/>
      <c r="J49" s="141"/>
      <c r="K49" s="141"/>
      <c r="L49" s="141"/>
      <c r="M49" s="141"/>
      <c r="N49" s="141"/>
      <c r="O49" s="141"/>
      <c r="P49" s="141"/>
      <c r="R49" s="14">
        <f t="shared" si="7"/>
        <v>100</v>
      </c>
    </row>
    <row r="50" spans="1:18" x14ac:dyDescent="0.2">
      <c r="A50" s="139" t="str">
        <f t="shared" si="6"/>
        <v>6|7</v>
      </c>
      <c r="B50" s="140" t="s">
        <v>97</v>
      </c>
      <c r="C50" s="135" t="s">
        <v>98</v>
      </c>
      <c r="D50" s="136">
        <v>3</v>
      </c>
      <c r="E50" s="142"/>
      <c r="F50" s="142"/>
      <c r="G50" s="142">
        <v>20</v>
      </c>
      <c r="H50" s="142">
        <v>30</v>
      </c>
      <c r="I50" s="142">
        <v>30</v>
      </c>
      <c r="J50" s="141">
        <v>20</v>
      </c>
      <c r="K50" s="141"/>
      <c r="L50" s="141"/>
      <c r="M50" s="141"/>
      <c r="N50" s="141"/>
      <c r="O50" s="141"/>
      <c r="P50" s="141"/>
      <c r="R50" s="14">
        <f t="shared" si="7"/>
        <v>100</v>
      </c>
    </row>
    <row r="51" spans="1:18" x14ac:dyDescent="0.2">
      <c r="A51" s="139" t="str">
        <f t="shared" si="6"/>
        <v>6|8</v>
      </c>
      <c r="B51" s="140" t="s">
        <v>99</v>
      </c>
      <c r="C51" s="135" t="s">
        <v>166</v>
      </c>
      <c r="D51" s="136">
        <v>5</v>
      </c>
      <c r="E51" s="142">
        <v>10</v>
      </c>
      <c r="F51" s="142">
        <v>10</v>
      </c>
      <c r="G51" s="142">
        <v>20</v>
      </c>
      <c r="H51" s="142">
        <v>20</v>
      </c>
      <c r="I51" s="142">
        <v>20</v>
      </c>
      <c r="J51" s="141">
        <v>20</v>
      </c>
      <c r="K51" s="141"/>
      <c r="L51" s="141"/>
      <c r="M51" s="141"/>
      <c r="N51" s="141"/>
      <c r="O51" s="141"/>
      <c r="P51" s="141"/>
      <c r="R51" s="14">
        <f t="shared" si="7"/>
        <v>100</v>
      </c>
    </row>
    <row r="52" spans="1:18" x14ac:dyDescent="0.2">
      <c r="A52" s="139" t="str">
        <f t="shared" si="6"/>
        <v>6|9</v>
      </c>
      <c r="B52" s="140" t="s">
        <v>118</v>
      </c>
      <c r="C52" s="135" t="s">
        <v>168</v>
      </c>
      <c r="D52" s="136">
        <v>6</v>
      </c>
      <c r="E52" s="142">
        <v>10</v>
      </c>
      <c r="F52" s="142">
        <v>20</v>
      </c>
      <c r="G52" s="142">
        <v>20</v>
      </c>
      <c r="H52" s="142">
        <v>20</v>
      </c>
      <c r="I52" s="142">
        <v>20</v>
      </c>
      <c r="J52" s="141">
        <v>10</v>
      </c>
      <c r="K52" s="141"/>
      <c r="L52" s="141"/>
      <c r="M52" s="141"/>
      <c r="N52" s="141"/>
      <c r="O52" s="141"/>
      <c r="P52" s="141"/>
      <c r="R52" s="14">
        <f t="shared" si="7"/>
        <v>100</v>
      </c>
    </row>
    <row r="53" spans="1:18" x14ac:dyDescent="0.2">
      <c r="A53" s="139" t="str">
        <f t="shared" si="6"/>
        <v>6|10</v>
      </c>
      <c r="B53" s="140" t="s">
        <v>125</v>
      </c>
      <c r="C53" s="135" t="s">
        <v>169</v>
      </c>
      <c r="D53" s="136">
        <v>6</v>
      </c>
      <c r="E53" s="142"/>
      <c r="F53" s="142"/>
      <c r="G53" s="142">
        <v>20</v>
      </c>
      <c r="H53" s="142">
        <v>30</v>
      </c>
      <c r="I53" s="142">
        <v>30</v>
      </c>
      <c r="J53" s="141">
        <v>20</v>
      </c>
      <c r="K53" s="141"/>
      <c r="L53" s="141"/>
      <c r="M53" s="141"/>
      <c r="N53" s="141"/>
      <c r="O53" s="141"/>
      <c r="P53" s="141"/>
      <c r="R53" s="14">
        <f t="shared" si="7"/>
        <v>100</v>
      </c>
    </row>
    <row r="54" spans="1:18" x14ac:dyDescent="0.2">
      <c r="A54" s="139" t="str">
        <f t="shared" si="6"/>
        <v>6|11</v>
      </c>
      <c r="B54" s="140" t="s">
        <v>135</v>
      </c>
      <c r="C54" s="135" t="s">
        <v>134</v>
      </c>
      <c r="D54" s="136"/>
      <c r="E54" s="142">
        <v>10</v>
      </c>
      <c r="F54" s="142">
        <v>10</v>
      </c>
      <c r="G54" s="142">
        <v>20</v>
      </c>
      <c r="H54" s="142">
        <v>20</v>
      </c>
      <c r="I54" s="142">
        <v>20</v>
      </c>
      <c r="J54" s="141">
        <v>20</v>
      </c>
      <c r="K54" s="141"/>
      <c r="L54" s="141"/>
      <c r="M54" s="141"/>
      <c r="N54" s="141"/>
      <c r="O54" s="141"/>
      <c r="P54" s="141"/>
      <c r="R54" s="14">
        <f t="shared" si="7"/>
        <v>100</v>
      </c>
    </row>
    <row r="55" spans="1:18" x14ac:dyDescent="0.2">
      <c r="A55" s="139" t="str">
        <f t="shared" si="6"/>
        <v>6|12</v>
      </c>
      <c r="B55" s="140" t="s">
        <v>139</v>
      </c>
      <c r="C55" s="135" t="s">
        <v>140</v>
      </c>
      <c r="D55" s="136"/>
      <c r="E55" s="142">
        <v>10</v>
      </c>
      <c r="F55" s="142">
        <v>20</v>
      </c>
      <c r="G55" s="142">
        <v>20</v>
      </c>
      <c r="H55" s="142">
        <v>20</v>
      </c>
      <c r="I55" s="142">
        <v>20</v>
      </c>
      <c r="J55" s="141">
        <v>10</v>
      </c>
      <c r="K55" s="141"/>
      <c r="L55" s="141"/>
      <c r="M55" s="141"/>
      <c r="N55" s="141"/>
      <c r="O55" s="141"/>
      <c r="P55" s="141"/>
      <c r="R55" s="14">
        <f t="shared" si="7"/>
        <v>100</v>
      </c>
    </row>
    <row r="57" spans="1:18" ht="13.5" thickBot="1" x14ac:dyDescent="0.25">
      <c r="A57" s="143" t="s">
        <v>167</v>
      </c>
      <c r="B57" s="144">
        <v>7</v>
      </c>
      <c r="C57" s="145"/>
      <c r="D57" s="146"/>
      <c r="E57" s="132">
        <v>1</v>
      </c>
      <c r="F57" s="132">
        <v>2</v>
      </c>
      <c r="G57" s="132">
        <v>3</v>
      </c>
      <c r="H57" s="132">
        <v>4</v>
      </c>
      <c r="I57" s="132">
        <v>5</v>
      </c>
      <c r="J57" s="132">
        <v>6</v>
      </c>
      <c r="K57" s="132">
        <v>7</v>
      </c>
      <c r="L57" s="132">
        <v>8</v>
      </c>
      <c r="M57" s="132">
        <v>9</v>
      </c>
      <c r="N57" s="132">
        <v>10</v>
      </c>
      <c r="O57" s="132">
        <v>11</v>
      </c>
      <c r="P57" s="132">
        <v>12</v>
      </c>
    </row>
    <row r="58" spans="1:18" ht="13.5" thickTop="1" x14ac:dyDescent="0.2">
      <c r="A58" s="147" t="str">
        <f t="shared" ref="A58:A69" si="8">CONCATENATE($B$57,"|",B58)</f>
        <v>7|1</v>
      </c>
      <c r="B58" s="134">
        <v>1</v>
      </c>
      <c r="C58" s="135" t="s">
        <v>86</v>
      </c>
      <c r="D58" s="136">
        <v>1</v>
      </c>
      <c r="E58" s="137">
        <v>30</v>
      </c>
      <c r="F58" s="137">
        <v>30</v>
      </c>
      <c r="G58" s="137">
        <v>30</v>
      </c>
      <c r="H58" s="137">
        <v>10</v>
      </c>
      <c r="I58" s="137"/>
      <c r="J58" s="138"/>
      <c r="K58" s="138"/>
      <c r="L58" s="138"/>
      <c r="M58" s="138"/>
      <c r="N58" s="138"/>
      <c r="O58" s="138"/>
      <c r="P58" s="138"/>
      <c r="R58" s="14">
        <f t="shared" ref="R58:R69" si="9">SUM(E58:P58)</f>
        <v>100</v>
      </c>
    </row>
    <row r="59" spans="1:18" x14ac:dyDescent="0.2">
      <c r="A59" s="139" t="str">
        <f t="shared" si="8"/>
        <v>7|2</v>
      </c>
      <c r="B59" s="140" t="s">
        <v>87</v>
      </c>
      <c r="C59" s="135" t="s">
        <v>88</v>
      </c>
      <c r="D59" s="136">
        <v>2</v>
      </c>
      <c r="E59" s="137">
        <v>20</v>
      </c>
      <c r="F59" s="137">
        <v>20</v>
      </c>
      <c r="G59" s="137">
        <v>20</v>
      </c>
      <c r="H59" s="137">
        <v>10</v>
      </c>
      <c r="I59" s="137">
        <v>10</v>
      </c>
      <c r="J59" s="141">
        <v>10</v>
      </c>
      <c r="K59" s="141">
        <v>10</v>
      </c>
      <c r="L59" s="141"/>
      <c r="M59" s="141"/>
      <c r="N59" s="141"/>
      <c r="O59" s="141"/>
      <c r="P59" s="141"/>
      <c r="R59" s="14">
        <f t="shared" si="9"/>
        <v>100</v>
      </c>
    </row>
    <row r="60" spans="1:18" x14ac:dyDescent="0.2">
      <c r="A60" s="139" t="str">
        <f t="shared" si="8"/>
        <v>7|3</v>
      </c>
      <c r="B60" s="140" t="s">
        <v>89</v>
      </c>
      <c r="C60" s="135" t="s">
        <v>50</v>
      </c>
      <c r="D60" s="136">
        <v>3</v>
      </c>
      <c r="E60" s="142">
        <v>20</v>
      </c>
      <c r="F60" s="142">
        <v>30</v>
      </c>
      <c r="G60" s="142">
        <v>30</v>
      </c>
      <c r="H60" s="142">
        <v>20</v>
      </c>
      <c r="I60" s="142"/>
      <c r="J60" s="141"/>
      <c r="K60" s="141"/>
      <c r="L60" s="141"/>
      <c r="M60" s="141"/>
      <c r="N60" s="141"/>
      <c r="O60" s="141"/>
      <c r="P60" s="141"/>
      <c r="R60" s="14">
        <f t="shared" si="9"/>
        <v>100</v>
      </c>
    </row>
    <row r="61" spans="1:18" x14ac:dyDescent="0.2">
      <c r="A61" s="139" t="str">
        <f t="shared" si="8"/>
        <v>7|4</v>
      </c>
      <c r="B61" s="140" t="s">
        <v>90</v>
      </c>
      <c r="C61" s="135" t="s">
        <v>91</v>
      </c>
      <c r="D61" s="136"/>
      <c r="E61" s="142">
        <v>10</v>
      </c>
      <c r="F61" s="142">
        <v>10</v>
      </c>
      <c r="G61" s="142">
        <v>20</v>
      </c>
      <c r="H61" s="142">
        <v>20</v>
      </c>
      <c r="I61" s="142">
        <v>20</v>
      </c>
      <c r="J61" s="141">
        <v>10</v>
      </c>
      <c r="K61" s="141">
        <v>10</v>
      </c>
      <c r="L61" s="141"/>
      <c r="M61" s="141"/>
      <c r="N61" s="141"/>
      <c r="O61" s="141"/>
      <c r="P61" s="141"/>
      <c r="R61" s="14">
        <f t="shared" si="9"/>
        <v>100</v>
      </c>
    </row>
    <row r="62" spans="1:18" x14ac:dyDescent="0.2">
      <c r="A62" s="139" t="str">
        <f t="shared" si="8"/>
        <v>7|5</v>
      </c>
      <c r="B62" s="140" t="s">
        <v>93</v>
      </c>
      <c r="C62" s="135" t="s">
        <v>94</v>
      </c>
      <c r="D62" s="136">
        <v>4</v>
      </c>
      <c r="E62" s="142">
        <v>5</v>
      </c>
      <c r="F62" s="142">
        <v>10</v>
      </c>
      <c r="G62" s="142">
        <v>20</v>
      </c>
      <c r="H62" s="142">
        <v>20</v>
      </c>
      <c r="I62" s="142">
        <v>20</v>
      </c>
      <c r="J62" s="141">
        <v>15</v>
      </c>
      <c r="K62" s="141">
        <v>10</v>
      </c>
      <c r="L62" s="141"/>
      <c r="M62" s="141"/>
      <c r="N62" s="141"/>
      <c r="O62" s="141"/>
      <c r="P62" s="141"/>
      <c r="R62" s="14">
        <f t="shared" si="9"/>
        <v>100</v>
      </c>
    </row>
    <row r="63" spans="1:18" x14ac:dyDescent="0.2">
      <c r="A63" s="139" t="str">
        <f t="shared" si="8"/>
        <v>7|6</v>
      </c>
      <c r="B63" s="140" t="s">
        <v>96</v>
      </c>
      <c r="C63" s="135" t="s">
        <v>58</v>
      </c>
      <c r="D63" s="136">
        <v>5</v>
      </c>
      <c r="E63" s="142"/>
      <c r="F63" s="142"/>
      <c r="G63" s="142">
        <v>30</v>
      </c>
      <c r="H63" s="142">
        <v>40</v>
      </c>
      <c r="I63" s="142">
        <v>30</v>
      </c>
      <c r="J63" s="141"/>
      <c r="K63" s="141"/>
      <c r="L63" s="141"/>
      <c r="M63" s="141"/>
      <c r="N63" s="141"/>
      <c r="O63" s="141"/>
      <c r="P63" s="141"/>
      <c r="R63" s="14">
        <f t="shared" si="9"/>
        <v>100</v>
      </c>
    </row>
    <row r="64" spans="1:18" x14ac:dyDescent="0.2">
      <c r="A64" s="139" t="str">
        <f t="shared" si="8"/>
        <v>7|7</v>
      </c>
      <c r="B64" s="140" t="s">
        <v>97</v>
      </c>
      <c r="C64" s="135" t="s">
        <v>98</v>
      </c>
      <c r="D64" s="136">
        <v>3</v>
      </c>
      <c r="E64" s="142"/>
      <c r="F64" s="142"/>
      <c r="G64" s="142">
        <v>20</v>
      </c>
      <c r="H64" s="142">
        <v>20</v>
      </c>
      <c r="I64" s="142">
        <v>20</v>
      </c>
      <c r="J64" s="141">
        <v>20</v>
      </c>
      <c r="K64" s="141">
        <v>20</v>
      </c>
      <c r="L64" s="141"/>
      <c r="M64" s="141"/>
      <c r="N64" s="141"/>
      <c r="O64" s="141"/>
      <c r="P64" s="141"/>
      <c r="R64" s="14">
        <f t="shared" si="9"/>
        <v>100</v>
      </c>
    </row>
    <row r="65" spans="1:18" x14ac:dyDescent="0.2">
      <c r="A65" s="139" t="str">
        <f t="shared" si="8"/>
        <v>7|8</v>
      </c>
      <c r="B65" s="140" t="s">
        <v>99</v>
      </c>
      <c r="C65" s="135" t="s">
        <v>166</v>
      </c>
      <c r="D65" s="136">
        <v>5</v>
      </c>
      <c r="E65" s="142">
        <v>10</v>
      </c>
      <c r="F65" s="142">
        <v>10</v>
      </c>
      <c r="G65" s="142">
        <v>10</v>
      </c>
      <c r="H65" s="142">
        <v>20</v>
      </c>
      <c r="I65" s="142">
        <v>20</v>
      </c>
      <c r="J65" s="141">
        <v>20</v>
      </c>
      <c r="K65" s="141">
        <v>10</v>
      </c>
      <c r="L65" s="141"/>
      <c r="M65" s="141"/>
      <c r="N65" s="141"/>
      <c r="O65" s="141"/>
      <c r="P65" s="141"/>
      <c r="R65" s="14">
        <f t="shared" si="9"/>
        <v>100</v>
      </c>
    </row>
    <row r="66" spans="1:18" x14ac:dyDescent="0.2">
      <c r="A66" s="139" t="str">
        <f t="shared" si="8"/>
        <v>7|9</v>
      </c>
      <c r="B66" s="140" t="s">
        <v>118</v>
      </c>
      <c r="C66" s="135" t="s">
        <v>168</v>
      </c>
      <c r="D66" s="136">
        <v>6</v>
      </c>
      <c r="E66" s="142">
        <v>10</v>
      </c>
      <c r="F66" s="142">
        <v>10</v>
      </c>
      <c r="G66" s="142">
        <v>20</v>
      </c>
      <c r="H66" s="142">
        <v>20</v>
      </c>
      <c r="I66" s="142">
        <v>20</v>
      </c>
      <c r="J66" s="141">
        <v>10</v>
      </c>
      <c r="K66" s="141">
        <v>10</v>
      </c>
      <c r="L66" s="141"/>
      <c r="M66" s="141"/>
      <c r="N66" s="141"/>
      <c r="O66" s="141"/>
      <c r="P66" s="141"/>
      <c r="R66" s="14">
        <f t="shared" si="9"/>
        <v>100</v>
      </c>
    </row>
    <row r="67" spans="1:18" x14ac:dyDescent="0.2">
      <c r="A67" s="139" t="str">
        <f t="shared" si="8"/>
        <v>7|10</v>
      </c>
      <c r="B67" s="140" t="s">
        <v>125</v>
      </c>
      <c r="C67" s="135" t="s">
        <v>169</v>
      </c>
      <c r="D67" s="136">
        <v>6</v>
      </c>
      <c r="E67" s="142"/>
      <c r="F67" s="142"/>
      <c r="G67" s="142">
        <v>20</v>
      </c>
      <c r="H67" s="142">
        <v>20</v>
      </c>
      <c r="I67" s="142">
        <v>20</v>
      </c>
      <c r="J67" s="141">
        <v>20</v>
      </c>
      <c r="K67" s="141">
        <v>20</v>
      </c>
      <c r="L67" s="141"/>
      <c r="M67" s="141"/>
      <c r="N67" s="141"/>
      <c r="O67" s="141"/>
      <c r="P67" s="141"/>
      <c r="R67" s="14">
        <f t="shared" si="9"/>
        <v>100</v>
      </c>
    </row>
    <row r="68" spans="1:18" x14ac:dyDescent="0.2">
      <c r="A68" s="139" t="str">
        <f t="shared" si="8"/>
        <v>7|11</v>
      </c>
      <c r="B68" s="140" t="s">
        <v>135</v>
      </c>
      <c r="C68" s="135" t="s">
        <v>134</v>
      </c>
      <c r="D68" s="136"/>
      <c r="E68" s="142">
        <v>5</v>
      </c>
      <c r="F68" s="142">
        <v>5</v>
      </c>
      <c r="G68" s="142">
        <v>20</v>
      </c>
      <c r="H68" s="142">
        <v>20</v>
      </c>
      <c r="I68" s="142">
        <v>20</v>
      </c>
      <c r="J68" s="141">
        <v>20</v>
      </c>
      <c r="K68" s="141">
        <v>10</v>
      </c>
      <c r="L68" s="141"/>
      <c r="M68" s="141"/>
      <c r="N68" s="141"/>
      <c r="O68" s="141"/>
      <c r="P68" s="141"/>
      <c r="R68" s="14">
        <f t="shared" si="9"/>
        <v>100</v>
      </c>
    </row>
    <row r="69" spans="1:18" x14ac:dyDescent="0.2">
      <c r="A69" s="139" t="str">
        <f t="shared" si="8"/>
        <v>7|12</v>
      </c>
      <c r="B69" s="140" t="s">
        <v>139</v>
      </c>
      <c r="C69" s="135" t="s">
        <v>140</v>
      </c>
      <c r="D69" s="136"/>
      <c r="E69" s="142">
        <v>10</v>
      </c>
      <c r="F69" s="142">
        <v>10</v>
      </c>
      <c r="G69" s="142">
        <v>20</v>
      </c>
      <c r="H69" s="142">
        <v>20</v>
      </c>
      <c r="I69" s="142">
        <v>20</v>
      </c>
      <c r="J69" s="141">
        <v>10</v>
      </c>
      <c r="K69" s="141">
        <v>10</v>
      </c>
      <c r="L69" s="141"/>
      <c r="M69" s="141"/>
      <c r="N69" s="141"/>
      <c r="O69" s="141"/>
      <c r="P69" s="141"/>
      <c r="R69" s="14">
        <f t="shared" si="9"/>
        <v>100</v>
      </c>
    </row>
    <row r="71" spans="1:18" ht="13.5" thickBot="1" x14ac:dyDescent="0.25">
      <c r="A71" s="143" t="s">
        <v>167</v>
      </c>
      <c r="B71" s="144">
        <v>8</v>
      </c>
      <c r="C71" s="145"/>
      <c r="D71" s="146"/>
      <c r="E71" s="132">
        <v>1</v>
      </c>
      <c r="F71" s="132">
        <v>2</v>
      </c>
      <c r="G71" s="132">
        <v>3</v>
      </c>
      <c r="H71" s="132">
        <v>4</v>
      </c>
      <c r="I71" s="132">
        <v>5</v>
      </c>
      <c r="J71" s="132">
        <v>6</v>
      </c>
      <c r="K71" s="132">
        <v>7</v>
      </c>
      <c r="L71" s="132">
        <v>8</v>
      </c>
      <c r="M71" s="132">
        <v>9</v>
      </c>
      <c r="N71" s="132">
        <v>10</v>
      </c>
      <c r="O71" s="132">
        <v>11</v>
      </c>
      <c r="P71" s="132">
        <v>12</v>
      </c>
    </row>
    <row r="72" spans="1:18" ht="13.5" thickTop="1" x14ac:dyDescent="0.2">
      <c r="A72" s="147" t="str">
        <f t="shared" ref="A72:A83" si="10">CONCATENATE($B$71,"|",B72)</f>
        <v>8|1</v>
      </c>
      <c r="B72" s="134">
        <v>1</v>
      </c>
      <c r="C72" s="135" t="s">
        <v>86</v>
      </c>
      <c r="D72" s="136">
        <v>1</v>
      </c>
      <c r="E72" s="137">
        <v>20</v>
      </c>
      <c r="F72" s="137">
        <v>30</v>
      </c>
      <c r="G72" s="137">
        <v>30</v>
      </c>
      <c r="H72" s="137">
        <v>20</v>
      </c>
      <c r="I72" s="137"/>
      <c r="J72" s="138"/>
      <c r="K72" s="138"/>
      <c r="L72" s="138"/>
      <c r="M72" s="138"/>
      <c r="N72" s="138"/>
      <c r="O72" s="138"/>
      <c r="P72" s="138"/>
      <c r="R72" s="14">
        <f t="shared" ref="R72:R83" si="11">SUM(E72:P72)</f>
        <v>100</v>
      </c>
    </row>
    <row r="73" spans="1:18" x14ac:dyDescent="0.2">
      <c r="A73" s="139" t="str">
        <f t="shared" si="10"/>
        <v>8|2</v>
      </c>
      <c r="B73" s="140" t="s">
        <v>87</v>
      </c>
      <c r="C73" s="135" t="s">
        <v>88</v>
      </c>
      <c r="D73" s="136">
        <v>2</v>
      </c>
      <c r="E73" s="137">
        <v>10</v>
      </c>
      <c r="F73" s="137">
        <v>20</v>
      </c>
      <c r="G73" s="137">
        <v>20</v>
      </c>
      <c r="H73" s="137">
        <v>10</v>
      </c>
      <c r="I73" s="137">
        <v>10</v>
      </c>
      <c r="J73" s="141">
        <v>10</v>
      </c>
      <c r="K73" s="141">
        <v>10</v>
      </c>
      <c r="L73" s="141">
        <v>10</v>
      </c>
      <c r="M73" s="141"/>
      <c r="N73" s="141"/>
      <c r="O73" s="141"/>
      <c r="P73" s="141"/>
      <c r="R73" s="14">
        <f t="shared" si="11"/>
        <v>100</v>
      </c>
    </row>
    <row r="74" spans="1:18" x14ac:dyDescent="0.2">
      <c r="A74" s="139" t="str">
        <f t="shared" si="10"/>
        <v>8|3</v>
      </c>
      <c r="B74" s="140" t="s">
        <v>89</v>
      </c>
      <c r="C74" s="135" t="s">
        <v>50</v>
      </c>
      <c r="D74" s="136">
        <v>3</v>
      </c>
      <c r="E74" s="142">
        <v>20</v>
      </c>
      <c r="F74" s="142">
        <v>20</v>
      </c>
      <c r="G74" s="142">
        <v>30</v>
      </c>
      <c r="H74" s="142">
        <v>20</v>
      </c>
      <c r="I74" s="142">
        <v>10</v>
      </c>
      <c r="J74" s="141"/>
      <c r="K74" s="141"/>
      <c r="L74" s="141"/>
      <c r="M74" s="141"/>
      <c r="N74" s="141"/>
      <c r="O74" s="141"/>
      <c r="P74" s="141"/>
      <c r="R74" s="14">
        <f t="shared" si="11"/>
        <v>100</v>
      </c>
    </row>
    <row r="75" spans="1:18" x14ac:dyDescent="0.2">
      <c r="A75" s="139" t="str">
        <f t="shared" si="10"/>
        <v>8|4</v>
      </c>
      <c r="B75" s="140" t="s">
        <v>90</v>
      </c>
      <c r="C75" s="135" t="s">
        <v>91</v>
      </c>
      <c r="D75" s="136">
        <v>4</v>
      </c>
      <c r="E75" s="142">
        <v>10</v>
      </c>
      <c r="F75" s="142">
        <v>10</v>
      </c>
      <c r="G75" s="142">
        <v>10</v>
      </c>
      <c r="H75" s="142">
        <v>20</v>
      </c>
      <c r="I75" s="142">
        <v>20</v>
      </c>
      <c r="J75" s="141">
        <v>10</v>
      </c>
      <c r="K75" s="141">
        <v>10</v>
      </c>
      <c r="L75" s="141">
        <v>10</v>
      </c>
      <c r="M75" s="141"/>
      <c r="N75" s="141"/>
      <c r="O75" s="141"/>
      <c r="P75" s="141"/>
      <c r="R75" s="14">
        <f t="shared" si="11"/>
        <v>100</v>
      </c>
    </row>
    <row r="76" spans="1:18" x14ac:dyDescent="0.2">
      <c r="A76" s="139" t="str">
        <f t="shared" si="10"/>
        <v>8|5</v>
      </c>
      <c r="B76" s="140" t="s">
        <v>93</v>
      </c>
      <c r="C76" s="135" t="s">
        <v>94</v>
      </c>
      <c r="D76" s="136">
        <v>5</v>
      </c>
      <c r="E76" s="142">
        <v>5</v>
      </c>
      <c r="F76" s="142">
        <v>10</v>
      </c>
      <c r="G76" s="142">
        <v>20</v>
      </c>
      <c r="H76" s="142">
        <v>20</v>
      </c>
      <c r="I76" s="142">
        <v>15</v>
      </c>
      <c r="J76" s="141">
        <v>10</v>
      </c>
      <c r="K76" s="141">
        <v>10</v>
      </c>
      <c r="L76" s="141">
        <v>10</v>
      </c>
      <c r="M76" s="141"/>
      <c r="N76" s="141"/>
      <c r="O76" s="141"/>
      <c r="P76" s="141"/>
      <c r="R76" s="14">
        <f t="shared" si="11"/>
        <v>100</v>
      </c>
    </row>
    <row r="77" spans="1:18" x14ac:dyDescent="0.2">
      <c r="A77" s="139" t="str">
        <f t="shared" si="10"/>
        <v>8|6</v>
      </c>
      <c r="B77" s="140" t="s">
        <v>96</v>
      </c>
      <c r="C77" s="135" t="s">
        <v>58</v>
      </c>
      <c r="D77" s="136"/>
      <c r="E77" s="142"/>
      <c r="F77" s="142"/>
      <c r="G77" s="142">
        <v>30</v>
      </c>
      <c r="H77" s="142">
        <v>30</v>
      </c>
      <c r="I77" s="142">
        <v>30</v>
      </c>
      <c r="J77" s="141">
        <v>10</v>
      </c>
      <c r="K77" s="141"/>
      <c r="L77" s="141"/>
      <c r="M77" s="141"/>
      <c r="N77" s="141"/>
      <c r="O77" s="141"/>
      <c r="P77" s="141"/>
      <c r="R77" s="14">
        <f t="shared" si="11"/>
        <v>100</v>
      </c>
    </row>
    <row r="78" spans="1:18" x14ac:dyDescent="0.2">
      <c r="A78" s="139" t="str">
        <f t="shared" si="10"/>
        <v>8|7</v>
      </c>
      <c r="B78" s="140" t="s">
        <v>97</v>
      </c>
      <c r="C78" s="135" t="s">
        <v>98</v>
      </c>
      <c r="D78" s="136">
        <v>3</v>
      </c>
      <c r="E78" s="142"/>
      <c r="F78" s="142"/>
      <c r="G78" s="142">
        <v>10</v>
      </c>
      <c r="H78" s="142">
        <v>20</v>
      </c>
      <c r="I78" s="142">
        <v>20</v>
      </c>
      <c r="J78" s="141">
        <v>20</v>
      </c>
      <c r="K78" s="141">
        <v>20</v>
      </c>
      <c r="L78" s="141">
        <v>10</v>
      </c>
      <c r="M78" s="141"/>
      <c r="N78" s="141"/>
      <c r="O78" s="141"/>
      <c r="P78" s="141"/>
      <c r="R78" s="14">
        <f t="shared" si="11"/>
        <v>100</v>
      </c>
    </row>
    <row r="79" spans="1:18" x14ac:dyDescent="0.2">
      <c r="A79" s="139" t="str">
        <f t="shared" si="10"/>
        <v>8|8</v>
      </c>
      <c r="B79" s="140" t="s">
        <v>99</v>
      </c>
      <c r="C79" s="135" t="s">
        <v>166</v>
      </c>
      <c r="D79" s="136">
        <v>5</v>
      </c>
      <c r="E79" s="142">
        <v>10</v>
      </c>
      <c r="F79" s="142">
        <v>10</v>
      </c>
      <c r="G79" s="142">
        <v>10</v>
      </c>
      <c r="H79" s="142">
        <v>10</v>
      </c>
      <c r="I79" s="142">
        <v>20</v>
      </c>
      <c r="J79" s="141">
        <v>20</v>
      </c>
      <c r="K79" s="141">
        <v>10</v>
      </c>
      <c r="L79" s="141">
        <v>10</v>
      </c>
      <c r="M79" s="141"/>
      <c r="N79" s="141"/>
      <c r="O79" s="141"/>
      <c r="P79" s="141"/>
      <c r="R79" s="14">
        <f t="shared" si="11"/>
        <v>100</v>
      </c>
    </row>
    <row r="80" spans="1:18" x14ac:dyDescent="0.2">
      <c r="A80" s="139" t="str">
        <f t="shared" si="10"/>
        <v>8|9</v>
      </c>
      <c r="B80" s="140" t="s">
        <v>118</v>
      </c>
      <c r="C80" s="135" t="s">
        <v>168</v>
      </c>
      <c r="D80" s="136">
        <v>6</v>
      </c>
      <c r="E80" s="142">
        <v>10</v>
      </c>
      <c r="F80" s="142">
        <v>10</v>
      </c>
      <c r="G80" s="142">
        <v>10</v>
      </c>
      <c r="H80" s="142">
        <v>20</v>
      </c>
      <c r="I80" s="142">
        <v>20</v>
      </c>
      <c r="J80" s="141">
        <v>10</v>
      </c>
      <c r="K80" s="141">
        <v>10</v>
      </c>
      <c r="L80" s="141">
        <v>10</v>
      </c>
      <c r="M80" s="141"/>
      <c r="N80" s="141"/>
      <c r="O80" s="141"/>
      <c r="P80" s="141"/>
      <c r="R80" s="14">
        <f t="shared" si="11"/>
        <v>100</v>
      </c>
    </row>
    <row r="81" spans="1:18" x14ac:dyDescent="0.2">
      <c r="A81" s="139" t="str">
        <f t="shared" si="10"/>
        <v>8|10</v>
      </c>
      <c r="B81" s="140" t="s">
        <v>125</v>
      </c>
      <c r="C81" s="135" t="s">
        <v>169</v>
      </c>
      <c r="D81" s="136">
        <v>6</v>
      </c>
      <c r="E81" s="142"/>
      <c r="F81" s="142"/>
      <c r="G81" s="142">
        <v>10</v>
      </c>
      <c r="H81" s="142">
        <v>20</v>
      </c>
      <c r="I81" s="142">
        <v>20</v>
      </c>
      <c r="J81" s="141">
        <v>20</v>
      </c>
      <c r="K81" s="141">
        <v>20</v>
      </c>
      <c r="L81" s="141">
        <v>10</v>
      </c>
      <c r="M81" s="141"/>
      <c r="N81" s="141"/>
      <c r="O81" s="141"/>
      <c r="P81" s="141"/>
      <c r="R81" s="14">
        <f t="shared" si="11"/>
        <v>100</v>
      </c>
    </row>
    <row r="82" spans="1:18" x14ac:dyDescent="0.2">
      <c r="A82" s="139" t="str">
        <f t="shared" si="10"/>
        <v>8|11</v>
      </c>
      <c r="B82" s="140" t="s">
        <v>135</v>
      </c>
      <c r="C82" s="135" t="s">
        <v>134</v>
      </c>
      <c r="D82" s="136"/>
      <c r="E82" s="142">
        <v>5</v>
      </c>
      <c r="F82" s="142">
        <v>5</v>
      </c>
      <c r="G82" s="142">
        <v>10</v>
      </c>
      <c r="H82" s="142">
        <v>20</v>
      </c>
      <c r="I82" s="142">
        <v>20</v>
      </c>
      <c r="J82" s="141">
        <v>20</v>
      </c>
      <c r="K82" s="141">
        <v>10</v>
      </c>
      <c r="L82" s="141">
        <v>10</v>
      </c>
      <c r="M82" s="141"/>
      <c r="N82" s="141"/>
      <c r="O82" s="141"/>
      <c r="P82" s="141"/>
      <c r="R82" s="14">
        <f t="shared" si="11"/>
        <v>100</v>
      </c>
    </row>
    <row r="83" spans="1:18" x14ac:dyDescent="0.2">
      <c r="A83" s="139" t="str">
        <f t="shared" si="10"/>
        <v>8|12</v>
      </c>
      <c r="B83" s="140" t="s">
        <v>139</v>
      </c>
      <c r="C83" s="135" t="s">
        <v>140</v>
      </c>
      <c r="D83" s="136"/>
      <c r="E83" s="142">
        <v>10</v>
      </c>
      <c r="F83" s="142">
        <v>10</v>
      </c>
      <c r="G83" s="142">
        <v>10</v>
      </c>
      <c r="H83" s="142">
        <v>20</v>
      </c>
      <c r="I83" s="142">
        <v>20</v>
      </c>
      <c r="J83" s="141">
        <v>10</v>
      </c>
      <c r="K83" s="141">
        <v>10</v>
      </c>
      <c r="L83" s="141">
        <v>10</v>
      </c>
      <c r="M83" s="141"/>
      <c r="N83" s="141"/>
      <c r="O83" s="141"/>
      <c r="P83" s="141"/>
      <c r="R83" s="14">
        <f t="shared" si="11"/>
        <v>100</v>
      </c>
    </row>
    <row r="85" spans="1:18" ht="13.5" thickBot="1" x14ac:dyDescent="0.25">
      <c r="A85" s="143" t="s">
        <v>167</v>
      </c>
      <c r="B85" s="144">
        <v>9</v>
      </c>
      <c r="C85" s="145"/>
      <c r="D85" s="146"/>
      <c r="E85" s="132">
        <v>1</v>
      </c>
      <c r="F85" s="132">
        <v>2</v>
      </c>
      <c r="G85" s="132">
        <v>3</v>
      </c>
      <c r="H85" s="132">
        <v>4</v>
      </c>
      <c r="I85" s="132">
        <v>5</v>
      </c>
      <c r="J85" s="132">
        <v>6</v>
      </c>
      <c r="K85" s="132">
        <v>7</v>
      </c>
      <c r="L85" s="132">
        <v>8</v>
      </c>
      <c r="M85" s="132">
        <v>9</v>
      </c>
      <c r="N85" s="132">
        <v>10</v>
      </c>
      <c r="O85" s="132">
        <v>11</v>
      </c>
      <c r="P85" s="132">
        <v>12</v>
      </c>
    </row>
    <row r="86" spans="1:18" ht="13.5" thickTop="1" x14ac:dyDescent="0.2">
      <c r="A86" s="147" t="str">
        <f t="shared" ref="A86:A97" si="12">CONCATENATE($B$85,"|",B86)</f>
        <v>9|1</v>
      </c>
      <c r="B86" s="134">
        <v>1</v>
      </c>
      <c r="C86" s="135" t="s">
        <v>86</v>
      </c>
      <c r="D86" s="136">
        <v>1</v>
      </c>
      <c r="E86" s="137">
        <v>20</v>
      </c>
      <c r="F86" s="137">
        <v>30</v>
      </c>
      <c r="G86" s="137">
        <v>20</v>
      </c>
      <c r="H86" s="137">
        <v>20</v>
      </c>
      <c r="I86" s="137">
        <v>10</v>
      </c>
      <c r="J86" s="138"/>
      <c r="K86" s="138"/>
      <c r="L86" s="138"/>
      <c r="M86" s="138"/>
      <c r="N86" s="138"/>
      <c r="O86" s="138"/>
      <c r="P86" s="138"/>
      <c r="R86" s="14">
        <f t="shared" ref="R86:R97" si="13">SUM(E86:P86)</f>
        <v>100</v>
      </c>
    </row>
    <row r="87" spans="1:18" x14ac:dyDescent="0.2">
      <c r="A87" s="139" t="str">
        <f t="shared" si="12"/>
        <v>9|2</v>
      </c>
      <c r="B87" s="140" t="s">
        <v>87</v>
      </c>
      <c r="C87" s="135" t="s">
        <v>88</v>
      </c>
      <c r="D87" s="136">
        <v>2</v>
      </c>
      <c r="E87" s="137">
        <v>10</v>
      </c>
      <c r="F87" s="137">
        <v>20</v>
      </c>
      <c r="G87" s="137">
        <v>20</v>
      </c>
      <c r="H87" s="137">
        <v>10</v>
      </c>
      <c r="I87" s="137">
        <v>10</v>
      </c>
      <c r="J87" s="141">
        <v>10</v>
      </c>
      <c r="K87" s="141">
        <v>10</v>
      </c>
      <c r="L87" s="141">
        <v>10</v>
      </c>
      <c r="M87" s="141"/>
      <c r="N87" s="141"/>
      <c r="O87" s="141"/>
      <c r="P87" s="141"/>
      <c r="R87" s="14">
        <f t="shared" si="13"/>
        <v>100</v>
      </c>
    </row>
    <row r="88" spans="1:18" x14ac:dyDescent="0.2">
      <c r="A88" s="139" t="str">
        <f t="shared" si="12"/>
        <v>9|3</v>
      </c>
      <c r="B88" s="140" t="s">
        <v>89</v>
      </c>
      <c r="C88" s="135" t="s">
        <v>50</v>
      </c>
      <c r="D88" s="136">
        <v>3</v>
      </c>
      <c r="E88" s="142">
        <v>20</v>
      </c>
      <c r="F88" s="142">
        <v>20</v>
      </c>
      <c r="G88" s="142">
        <v>30</v>
      </c>
      <c r="H88" s="142">
        <v>20</v>
      </c>
      <c r="I88" s="142">
        <v>10</v>
      </c>
      <c r="J88" s="141"/>
      <c r="K88" s="141"/>
      <c r="L88" s="141"/>
      <c r="M88" s="141"/>
      <c r="N88" s="141"/>
      <c r="O88" s="141"/>
      <c r="P88" s="141"/>
      <c r="R88" s="14">
        <f t="shared" si="13"/>
        <v>100</v>
      </c>
    </row>
    <row r="89" spans="1:18" x14ac:dyDescent="0.2">
      <c r="A89" s="139" t="str">
        <f t="shared" si="12"/>
        <v>9|4</v>
      </c>
      <c r="B89" s="140" t="s">
        <v>90</v>
      </c>
      <c r="C89" s="135" t="s">
        <v>91</v>
      </c>
      <c r="D89" s="136">
        <v>4</v>
      </c>
      <c r="E89" s="142">
        <v>10</v>
      </c>
      <c r="F89" s="142">
        <v>10</v>
      </c>
      <c r="G89" s="142">
        <v>10</v>
      </c>
      <c r="H89" s="142">
        <v>10</v>
      </c>
      <c r="I89" s="142">
        <v>20</v>
      </c>
      <c r="J89" s="141">
        <v>10</v>
      </c>
      <c r="K89" s="141">
        <v>10</v>
      </c>
      <c r="L89" s="141">
        <v>10</v>
      </c>
      <c r="M89" s="141">
        <v>10</v>
      </c>
      <c r="N89" s="141"/>
      <c r="O89" s="141"/>
      <c r="P89" s="141"/>
      <c r="R89" s="14">
        <f t="shared" si="13"/>
        <v>100</v>
      </c>
    </row>
    <row r="90" spans="1:18" x14ac:dyDescent="0.2">
      <c r="A90" s="139" t="str">
        <f t="shared" si="12"/>
        <v>9|5</v>
      </c>
      <c r="B90" s="140" t="s">
        <v>93</v>
      </c>
      <c r="C90" s="135" t="s">
        <v>94</v>
      </c>
      <c r="D90" s="136">
        <v>5</v>
      </c>
      <c r="E90" s="142">
        <v>5</v>
      </c>
      <c r="F90" s="142">
        <v>10</v>
      </c>
      <c r="G90" s="142">
        <v>10</v>
      </c>
      <c r="H90" s="142">
        <v>20</v>
      </c>
      <c r="I90" s="142">
        <v>15</v>
      </c>
      <c r="J90" s="141">
        <v>10</v>
      </c>
      <c r="K90" s="141">
        <v>10</v>
      </c>
      <c r="L90" s="141">
        <v>10</v>
      </c>
      <c r="M90" s="141">
        <v>10</v>
      </c>
      <c r="N90" s="141"/>
      <c r="O90" s="141"/>
      <c r="P90" s="141"/>
      <c r="R90" s="14">
        <f t="shared" si="13"/>
        <v>100</v>
      </c>
    </row>
    <row r="91" spans="1:18" x14ac:dyDescent="0.2">
      <c r="A91" s="139" t="str">
        <f t="shared" si="12"/>
        <v>9|6</v>
      </c>
      <c r="B91" s="140" t="s">
        <v>96</v>
      </c>
      <c r="C91" s="135" t="s">
        <v>58</v>
      </c>
      <c r="D91" s="136"/>
      <c r="E91" s="142"/>
      <c r="F91" s="142"/>
      <c r="G91" s="142">
        <v>20</v>
      </c>
      <c r="H91" s="142">
        <v>20</v>
      </c>
      <c r="I91" s="142">
        <v>20</v>
      </c>
      <c r="J91" s="141">
        <v>20</v>
      </c>
      <c r="K91" s="141">
        <v>20</v>
      </c>
      <c r="L91" s="141"/>
      <c r="M91" s="141"/>
      <c r="N91" s="141"/>
      <c r="O91" s="141"/>
      <c r="P91" s="141"/>
      <c r="R91" s="14">
        <f t="shared" si="13"/>
        <v>100</v>
      </c>
    </row>
    <row r="92" spans="1:18" x14ac:dyDescent="0.2">
      <c r="A92" s="139" t="str">
        <f t="shared" si="12"/>
        <v>9|7</v>
      </c>
      <c r="B92" s="140" t="s">
        <v>97</v>
      </c>
      <c r="C92" s="135" t="s">
        <v>98</v>
      </c>
      <c r="D92" s="136">
        <v>3</v>
      </c>
      <c r="E92" s="142"/>
      <c r="F92" s="142"/>
      <c r="G92" s="142">
        <v>10</v>
      </c>
      <c r="H92" s="142">
        <v>10</v>
      </c>
      <c r="I92" s="142">
        <v>20</v>
      </c>
      <c r="J92" s="141">
        <v>20</v>
      </c>
      <c r="K92" s="141">
        <v>20</v>
      </c>
      <c r="L92" s="141">
        <v>10</v>
      </c>
      <c r="M92" s="141">
        <v>10</v>
      </c>
      <c r="N92" s="141"/>
      <c r="O92" s="141"/>
      <c r="P92" s="141"/>
      <c r="R92" s="14">
        <f t="shared" si="13"/>
        <v>100</v>
      </c>
    </row>
    <row r="93" spans="1:18" x14ac:dyDescent="0.2">
      <c r="A93" s="139" t="str">
        <f t="shared" si="12"/>
        <v>9|8</v>
      </c>
      <c r="B93" s="140" t="s">
        <v>99</v>
      </c>
      <c r="C93" s="135" t="s">
        <v>166</v>
      </c>
      <c r="D93" s="136">
        <v>5</v>
      </c>
      <c r="E93" s="142">
        <v>10</v>
      </c>
      <c r="F93" s="142">
        <v>10</v>
      </c>
      <c r="G93" s="142">
        <v>10</v>
      </c>
      <c r="H93" s="142">
        <v>10</v>
      </c>
      <c r="I93" s="142">
        <v>10</v>
      </c>
      <c r="J93" s="141">
        <v>20</v>
      </c>
      <c r="K93" s="141">
        <v>10</v>
      </c>
      <c r="L93" s="141">
        <v>10</v>
      </c>
      <c r="M93" s="141">
        <v>10</v>
      </c>
      <c r="N93" s="141"/>
      <c r="O93" s="141"/>
      <c r="P93" s="141"/>
      <c r="R93" s="14">
        <f t="shared" si="13"/>
        <v>100</v>
      </c>
    </row>
    <row r="94" spans="1:18" x14ac:dyDescent="0.2">
      <c r="A94" s="139" t="str">
        <f t="shared" si="12"/>
        <v>9|9</v>
      </c>
      <c r="B94" s="140" t="s">
        <v>118</v>
      </c>
      <c r="C94" s="135" t="s">
        <v>168</v>
      </c>
      <c r="D94" s="136">
        <v>6</v>
      </c>
      <c r="E94" s="142">
        <v>10</v>
      </c>
      <c r="F94" s="142">
        <v>10</v>
      </c>
      <c r="G94" s="142">
        <v>10</v>
      </c>
      <c r="H94" s="142">
        <v>10</v>
      </c>
      <c r="I94" s="142">
        <v>20</v>
      </c>
      <c r="J94" s="141">
        <v>10</v>
      </c>
      <c r="K94" s="141">
        <v>10</v>
      </c>
      <c r="L94" s="141">
        <v>10</v>
      </c>
      <c r="M94" s="141">
        <v>10</v>
      </c>
      <c r="N94" s="141"/>
      <c r="O94" s="141"/>
      <c r="P94" s="141"/>
      <c r="R94" s="14">
        <f t="shared" si="13"/>
        <v>100</v>
      </c>
    </row>
    <row r="95" spans="1:18" x14ac:dyDescent="0.2">
      <c r="A95" s="139" t="str">
        <f t="shared" si="12"/>
        <v>9|10</v>
      </c>
      <c r="B95" s="140" t="s">
        <v>125</v>
      </c>
      <c r="C95" s="135" t="s">
        <v>169</v>
      </c>
      <c r="D95" s="136">
        <v>6</v>
      </c>
      <c r="E95" s="142"/>
      <c r="F95" s="142"/>
      <c r="G95" s="142">
        <v>10</v>
      </c>
      <c r="H95" s="142">
        <v>10</v>
      </c>
      <c r="I95" s="142">
        <v>20</v>
      </c>
      <c r="J95" s="141">
        <v>20</v>
      </c>
      <c r="K95" s="141">
        <v>20</v>
      </c>
      <c r="L95" s="141">
        <v>10</v>
      </c>
      <c r="M95" s="141">
        <v>10</v>
      </c>
      <c r="N95" s="141"/>
      <c r="O95" s="141"/>
      <c r="P95" s="141"/>
      <c r="R95" s="14">
        <f t="shared" si="13"/>
        <v>100</v>
      </c>
    </row>
    <row r="96" spans="1:18" x14ac:dyDescent="0.2">
      <c r="A96" s="139" t="str">
        <f t="shared" si="12"/>
        <v>9|11</v>
      </c>
      <c r="B96" s="140" t="s">
        <v>135</v>
      </c>
      <c r="C96" s="135" t="s">
        <v>134</v>
      </c>
      <c r="D96" s="136"/>
      <c r="E96" s="142"/>
      <c r="F96" s="142">
        <v>5</v>
      </c>
      <c r="G96" s="142">
        <v>5</v>
      </c>
      <c r="H96" s="142">
        <v>20</v>
      </c>
      <c r="I96" s="142">
        <v>20</v>
      </c>
      <c r="J96" s="141">
        <v>20</v>
      </c>
      <c r="K96" s="141">
        <v>10</v>
      </c>
      <c r="L96" s="141">
        <v>10</v>
      </c>
      <c r="M96" s="141">
        <v>10</v>
      </c>
      <c r="N96" s="141"/>
      <c r="O96" s="141"/>
      <c r="P96" s="141"/>
      <c r="R96" s="14">
        <f t="shared" si="13"/>
        <v>100</v>
      </c>
    </row>
    <row r="97" spans="1:18" x14ac:dyDescent="0.2">
      <c r="A97" s="139" t="str">
        <f t="shared" si="12"/>
        <v>9|12</v>
      </c>
      <c r="B97" s="140" t="s">
        <v>139</v>
      </c>
      <c r="C97" s="135" t="s">
        <v>140</v>
      </c>
      <c r="D97" s="136"/>
      <c r="E97" s="142">
        <v>10</v>
      </c>
      <c r="F97" s="142">
        <v>10</v>
      </c>
      <c r="G97" s="142">
        <v>10</v>
      </c>
      <c r="H97" s="142">
        <v>10</v>
      </c>
      <c r="I97" s="142">
        <v>20</v>
      </c>
      <c r="J97" s="141">
        <v>10</v>
      </c>
      <c r="K97" s="141">
        <v>10</v>
      </c>
      <c r="L97" s="141">
        <v>10</v>
      </c>
      <c r="M97" s="141">
        <v>10</v>
      </c>
      <c r="N97" s="141"/>
      <c r="O97" s="141"/>
      <c r="P97" s="141"/>
      <c r="R97" s="14">
        <f t="shared" si="13"/>
        <v>100</v>
      </c>
    </row>
    <row r="99" spans="1:18" ht="13.5" thickBot="1" x14ac:dyDescent="0.25">
      <c r="A99" s="143" t="s">
        <v>167</v>
      </c>
      <c r="B99" s="144">
        <v>10</v>
      </c>
      <c r="C99" s="145"/>
      <c r="D99" s="146"/>
      <c r="E99" s="132">
        <v>1</v>
      </c>
      <c r="F99" s="132">
        <v>2</v>
      </c>
      <c r="G99" s="132">
        <v>3</v>
      </c>
      <c r="H99" s="132">
        <v>4</v>
      </c>
      <c r="I99" s="132">
        <v>5</v>
      </c>
      <c r="J99" s="132">
        <v>6</v>
      </c>
      <c r="K99" s="132">
        <v>7</v>
      </c>
      <c r="L99" s="132">
        <v>8</v>
      </c>
      <c r="M99" s="132">
        <v>9</v>
      </c>
      <c r="N99" s="132">
        <v>10</v>
      </c>
      <c r="O99" s="132">
        <v>11</v>
      </c>
      <c r="P99" s="132">
        <v>12</v>
      </c>
    </row>
    <row r="100" spans="1:18" ht="13.5" thickTop="1" x14ac:dyDescent="0.2">
      <c r="A100" s="147" t="str">
        <f t="shared" ref="A100:A111" si="14">CONCATENATE($B$99,"|",B100)</f>
        <v>10|1</v>
      </c>
      <c r="B100" s="134">
        <v>1</v>
      </c>
      <c r="C100" s="135" t="s">
        <v>86</v>
      </c>
      <c r="D100" s="136">
        <v>1</v>
      </c>
      <c r="E100" s="137">
        <v>20</v>
      </c>
      <c r="F100" s="137">
        <v>30</v>
      </c>
      <c r="G100" s="137">
        <v>20</v>
      </c>
      <c r="H100" s="137">
        <v>20</v>
      </c>
      <c r="I100" s="137">
        <v>10</v>
      </c>
      <c r="J100" s="138"/>
      <c r="K100" s="138"/>
      <c r="L100" s="138"/>
      <c r="M100" s="138"/>
      <c r="N100" s="138"/>
      <c r="O100" s="138"/>
      <c r="P100" s="138"/>
      <c r="R100" s="14">
        <f t="shared" ref="R100:R111" si="15">SUM(E100:P100)</f>
        <v>100</v>
      </c>
    </row>
    <row r="101" spans="1:18" x14ac:dyDescent="0.2">
      <c r="A101" s="139" t="str">
        <f t="shared" si="14"/>
        <v>10|2</v>
      </c>
      <c r="B101" s="140" t="s">
        <v>87</v>
      </c>
      <c r="C101" s="135" t="s">
        <v>88</v>
      </c>
      <c r="D101" s="136">
        <v>2</v>
      </c>
      <c r="E101" s="137">
        <v>10</v>
      </c>
      <c r="F101" s="137">
        <v>10</v>
      </c>
      <c r="G101" s="137">
        <v>20</v>
      </c>
      <c r="H101" s="137">
        <v>10</v>
      </c>
      <c r="I101" s="137">
        <v>10</v>
      </c>
      <c r="J101" s="141">
        <v>10</v>
      </c>
      <c r="K101" s="141">
        <v>10</v>
      </c>
      <c r="L101" s="141">
        <v>10</v>
      </c>
      <c r="M101" s="141">
        <v>10</v>
      </c>
      <c r="N101" s="141"/>
      <c r="O101" s="141"/>
      <c r="P101" s="141"/>
      <c r="R101" s="14">
        <f t="shared" si="15"/>
        <v>100</v>
      </c>
    </row>
    <row r="102" spans="1:18" x14ac:dyDescent="0.2">
      <c r="A102" s="139" t="str">
        <f t="shared" si="14"/>
        <v>10|3</v>
      </c>
      <c r="B102" s="140" t="s">
        <v>89</v>
      </c>
      <c r="C102" s="135" t="s">
        <v>50</v>
      </c>
      <c r="D102" s="136">
        <v>3</v>
      </c>
      <c r="E102" s="142">
        <v>20</v>
      </c>
      <c r="F102" s="142">
        <v>20</v>
      </c>
      <c r="G102" s="142">
        <v>20</v>
      </c>
      <c r="H102" s="142">
        <v>20</v>
      </c>
      <c r="I102" s="142">
        <v>20</v>
      </c>
      <c r="J102" s="141"/>
      <c r="K102" s="141"/>
      <c r="L102" s="141"/>
      <c r="M102" s="141"/>
      <c r="N102" s="141"/>
      <c r="O102" s="141"/>
      <c r="P102" s="141"/>
      <c r="R102" s="14">
        <f t="shared" si="15"/>
        <v>100</v>
      </c>
    </row>
    <row r="103" spans="1:18" x14ac:dyDescent="0.2">
      <c r="A103" s="139" t="str">
        <f t="shared" si="14"/>
        <v>10|4</v>
      </c>
      <c r="B103" s="140" t="s">
        <v>90</v>
      </c>
      <c r="C103" s="135" t="s">
        <v>91</v>
      </c>
      <c r="D103" s="136">
        <v>4</v>
      </c>
      <c r="E103" s="142">
        <v>5</v>
      </c>
      <c r="F103" s="142">
        <v>10</v>
      </c>
      <c r="G103" s="142">
        <v>15</v>
      </c>
      <c r="H103" s="142">
        <v>10</v>
      </c>
      <c r="I103" s="142">
        <v>10</v>
      </c>
      <c r="J103" s="141">
        <v>10</v>
      </c>
      <c r="K103" s="141">
        <v>10</v>
      </c>
      <c r="L103" s="141">
        <v>10</v>
      </c>
      <c r="M103" s="141">
        <v>10</v>
      </c>
      <c r="N103" s="141">
        <v>10</v>
      </c>
      <c r="O103" s="141"/>
      <c r="P103" s="141"/>
      <c r="R103" s="14">
        <f t="shared" si="15"/>
        <v>100</v>
      </c>
    </row>
    <row r="104" spans="1:18" x14ac:dyDescent="0.2">
      <c r="A104" s="139" t="str">
        <f t="shared" si="14"/>
        <v>10|5</v>
      </c>
      <c r="B104" s="140" t="s">
        <v>93</v>
      </c>
      <c r="C104" s="135" t="s">
        <v>94</v>
      </c>
      <c r="D104" s="136"/>
      <c r="E104" s="142">
        <v>5</v>
      </c>
      <c r="F104" s="142">
        <v>10</v>
      </c>
      <c r="G104" s="142">
        <v>15</v>
      </c>
      <c r="H104" s="142">
        <v>10</v>
      </c>
      <c r="I104" s="142">
        <v>10</v>
      </c>
      <c r="J104" s="141">
        <v>10</v>
      </c>
      <c r="K104" s="141">
        <v>10</v>
      </c>
      <c r="L104" s="141">
        <v>10</v>
      </c>
      <c r="M104" s="141">
        <v>10</v>
      </c>
      <c r="N104" s="141">
        <v>10</v>
      </c>
      <c r="O104" s="141"/>
      <c r="P104" s="141"/>
      <c r="R104" s="14">
        <f t="shared" si="15"/>
        <v>100</v>
      </c>
    </row>
    <row r="105" spans="1:18" x14ac:dyDescent="0.2">
      <c r="A105" s="139" t="str">
        <f t="shared" si="14"/>
        <v>10|6</v>
      </c>
      <c r="B105" s="140" t="s">
        <v>96</v>
      </c>
      <c r="C105" s="135" t="s">
        <v>58</v>
      </c>
      <c r="D105" s="136">
        <v>5</v>
      </c>
      <c r="E105" s="142"/>
      <c r="F105" s="142"/>
      <c r="G105" s="142">
        <v>20</v>
      </c>
      <c r="H105" s="142">
        <v>20</v>
      </c>
      <c r="I105" s="142">
        <v>20</v>
      </c>
      <c r="J105" s="141">
        <v>20</v>
      </c>
      <c r="K105" s="141">
        <v>20</v>
      </c>
      <c r="L105" s="141"/>
      <c r="M105" s="141"/>
      <c r="N105" s="141"/>
      <c r="O105" s="141"/>
      <c r="P105" s="141"/>
      <c r="R105" s="14">
        <f t="shared" si="15"/>
        <v>100</v>
      </c>
    </row>
    <row r="106" spans="1:18" x14ac:dyDescent="0.2">
      <c r="A106" s="139" t="str">
        <f t="shared" si="14"/>
        <v>10|7</v>
      </c>
      <c r="B106" s="140" t="s">
        <v>97</v>
      </c>
      <c r="C106" s="135" t="s">
        <v>98</v>
      </c>
      <c r="D106" s="136">
        <v>3</v>
      </c>
      <c r="E106" s="142"/>
      <c r="F106" s="142"/>
      <c r="G106" s="142">
        <v>10</v>
      </c>
      <c r="H106" s="142">
        <v>10</v>
      </c>
      <c r="I106" s="142">
        <v>10</v>
      </c>
      <c r="J106" s="141">
        <v>20</v>
      </c>
      <c r="K106" s="141">
        <v>20</v>
      </c>
      <c r="L106" s="141">
        <v>10</v>
      </c>
      <c r="M106" s="141">
        <v>10</v>
      </c>
      <c r="N106" s="141">
        <v>10</v>
      </c>
      <c r="O106" s="141"/>
      <c r="P106" s="141"/>
      <c r="R106" s="14">
        <f t="shared" si="15"/>
        <v>100</v>
      </c>
    </row>
    <row r="107" spans="1:18" x14ac:dyDescent="0.2">
      <c r="A107" s="139" t="str">
        <f t="shared" si="14"/>
        <v>10|8</v>
      </c>
      <c r="B107" s="140" t="s">
        <v>99</v>
      </c>
      <c r="C107" s="135" t="s">
        <v>166</v>
      </c>
      <c r="D107" s="136">
        <v>5</v>
      </c>
      <c r="E107" s="142">
        <v>5</v>
      </c>
      <c r="F107" s="142">
        <v>5</v>
      </c>
      <c r="G107" s="142">
        <v>10</v>
      </c>
      <c r="H107" s="142">
        <v>10</v>
      </c>
      <c r="I107" s="142">
        <v>10</v>
      </c>
      <c r="J107" s="141">
        <v>20</v>
      </c>
      <c r="K107" s="141">
        <v>10</v>
      </c>
      <c r="L107" s="141">
        <v>10</v>
      </c>
      <c r="M107" s="141">
        <v>10</v>
      </c>
      <c r="N107" s="141">
        <v>10</v>
      </c>
      <c r="O107" s="141"/>
      <c r="P107" s="141"/>
      <c r="R107" s="14">
        <f t="shared" si="15"/>
        <v>100</v>
      </c>
    </row>
    <row r="108" spans="1:18" x14ac:dyDescent="0.2">
      <c r="A108" s="139" t="str">
        <f t="shared" si="14"/>
        <v>10|9</v>
      </c>
      <c r="B108" s="140" t="s">
        <v>118</v>
      </c>
      <c r="C108" s="135" t="s">
        <v>168</v>
      </c>
      <c r="D108" s="136">
        <v>6</v>
      </c>
      <c r="E108" s="142">
        <v>5</v>
      </c>
      <c r="F108" s="142">
        <v>5</v>
      </c>
      <c r="G108" s="142">
        <v>10</v>
      </c>
      <c r="H108" s="142">
        <v>10</v>
      </c>
      <c r="I108" s="142">
        <v>10</v>
      </c>
      <c r="J108" s="141">
        <v>20</v>
      </c>
      <c r="K108" s="141">
        <v>10</v>
      </c>
      <c r="L108" s="141">
        <v>10</v>
      </c>
      <c r="M108" s="141">
        <v>10</v>
      </c>
      <c r="N108" s="141">
        <v>10</v>
      </c>
      <c r="O108" s="141"/>
      <c r="P108" s="141"/>
      <c r="R108" s="14">
        <f t="shared" si="15"/>
        <v>100</v>
      </c>
    </row>
    <row r="109" spans="1:18" x14ac:dyDescent="0.2">
      <c r="A109" s="139" t="str">
        <f t="shared" si="14"/>
        <v>10|10</v>
      </c>
      <c r="B109" s="140" t="s">
        <v>125</v>
      </c>
      <c r="C109" s="135" t="s">
        <v>169</v>
      </c>
      <c r="D109" s="136">
        <v>6</v>
      </c>
      <c r="E109" s="142"/>
      <c r="F109" s="142"/>
      <c r="G109" s="142">
        <v>10</v>
      </c>
      <c r="H109" s="142">
        <v>10</v>
      </c>
      <c r="I109" s="142">
        <v>10</v>
      </c>
      <c r="J109" s="141">
        <v>20</v>
      </c>
      <c r="K109" s="141">
        <v>20</v>
      </c>
      <c r="L109" s="141">
        <v>10</v>
      </c>
      <c r="M109" s="141">
        <v>10</v>
      </c>
      <c r="N109" s="141">
        <v>10</v>
      </c>
      <c r="O109" s="141"/>
      <c r="P109" s="141"/>
      <c r="R109" s="14">
        <f t="shared" si="15"/>
        <v>100</v>
      </c>
    </row>
    <row r="110" spans="1:18" x14ac:dyDescent="0.2">
      <c r="A110" s="139" t="str">
        <f t="shared" si="14"/>
        <v>10|11</v>
      </c>
      <c r="B110" s="140" t="s">
        <v>135</v>
      </c>
      <c r="C110" s="135" t="s">
        <v>134</v>
      </c>
      <c r="D110" s="136"/>
      <c r="E110" s="142"/>
      <c r="F110" s="142">
        <v>5</v>
      </c>
      <c r="G110" s="142">
        <v>5</v>
      </c>
      <c r="H110" s="142">
        <v>10</v>
      </c>
      <c r="I110" s="142">
        <v>20</v>
      </c>
      <c r="J110" s="141">
        <v>20</v>
      </c>
      <c r="K110" s="141">
        <v>10</v>
      </c>
      <c r="L110" s="141">
        <v>10</v>
      </c>
      <c r="M110" s="141">
        <v>10</v>
      </c>
      <c r="N110" s="141">
        <v>10</v>
      </c>
      <c r="O110" s="141"/>
      <c r="P110" s="141"/>
      <c r="R110" s="14">
        <f t="shared" si="15"/>
        <v>100</v>
      </c>
    </row>
    <row r="111" spans="1:18" x14ac:dyDescent="0.2">
      <c r="A111" s="139" t="str">
        <f t="shared" si="14"/>
        <v>10|12</v>
      </c>
      <c r="B111" s="140" t="s">
        <v>139</v>
      </c>
      <c r="C111" s="135" t="s">
        <v>140</v>
      </c>
      <c r="D111" s="136"/>
      <c r="E111" s="142">
        <v>10</v>
      </c>
      <c r="F111" s="142">
        <v>10</v>
      </c>
      <c r="G111" s="142">
        <v>10</v>
      </c>
      <c r="H111" s="142">
        <v>10</v>
      </c>
      <c r="I111" s="142">
        <v>10</v>
      </c>
      <c r="J111" s="141">
        <v>10</v>
      </c>
      <c r="K111" s="141">
        <v>10</v>
      </c>
      <c r="L111" s="141">
        <v>10</v>
      </c>
      <c r="M111" s="141">
        <v>10</v>
      </c>
      <c r="N111" s="141">
        <v>10</v>
      </c>
      <c r="O111" s="141"/>
      <c r="P111" s="141"/>
      <c r="R111" s="14">
        <f t="shared" si="15"/>
        <v>100</v>
      </c>
    </row>
    <row r="113" spans="1:18" ht="13.5" thickBot="1" x14ac:dyDescent="0.25">
      <c r="A113" s="143" t="s">
        <v>167</v>
      </c>
      <c r="B113" s="144">
        <v>11</v>
      </c>
      <c r="C113" s="145"/>
      <c r="D113" s="146"/>
      <c r="E113" s="132">
        <v>1</v>
      </c>
      <c r="F113" s="132">
        <v>2</v>
      </c>
      <c r="G113" s="132">
        <v>3</v>
      </c>
      <c r="H113" s="132">
        <v>4</v>
      </c>
      <c r="I113" s="132">
        <v>5</v>
      </c>
      <c r="J113" s="132">
        <v>6</v>
      </c>
      <c r="K113" s="132">
        <v>7</v>
      </c>
      <c r="L113" s="132">
        <v>8</v>
      </c>
      <c r="M113" s="132">
        <v>9</v>
      </c>
      <c r="N113" s="132">
        <v>10</v>
      </c>
      <c r="O113" s="132">
        <v>11</v>
      </c>
      <c r="P113" s="132">
        <v>12</v>
      </c>
    </row>
    <row r="114" spans="1:18" ht="13.5" thickTop="1" x14ac:dyDescent="0.2">
      <c r="A114" s="147" t="str">
        <f t="shared" ref="A114:A125" si="16">CONCATENATE($B$113,"|",B114)</f>
        <v>11|1</v>
      </c>
      <c r="B114" s="134">
        <v>1</v>
      </c>
      <c r="C114" s="135" t="s">
        <v>86</v>
      </c>
      <c r="D114" s="136">
        <v>1</v>
      </c>
      <c r="E114" s="137">
        <v>20</v>
      </c>
      <c r="F114" s="137">
        <v>20</v>
      </c>
      <c r="G114" s="137">
        <v>20</v>
      </c>
      <c r="H114" s="137">
        <v>20</v>
      </c>
      <c r="I114" s="137">
        <v>10</v>
      </c>
      <c r="J114" s="138">
        <v>10</v>
      </c>
      <c r="K114" s="138"/>
      <c r="L114" s="138"/>
      <c r="M114" s="138"/>
      <c r="N114" s="138"/>
      <c r="O114" s="138"/>
      <c r="P114" s="138"/>
      <c r="R114" s="14">
        <f t="shared" ref="R114:R125" si="17">SUM(E114:P114)</f>
        <v>100</v>
      </c>
    </row>
    <row r="115" spans="1:18" x14ac:dyDescent="0.2">
      <c r="A115" s="139" t="str">
        <f t="shared" si="16"/>
        <v>11|2</v>
      </c>
      <c r="B115" s="140" t="s">
        <v>87</v>
      </c>
      <c r="C115" s="135" t="s">
        <v>88</v>
      </c>
      <c r="D115" s="136">
        <v>2</v>
      </c>
      <c r="E115" s="137">
        <v>10</v>
      </c>
      <c r="F115" s="137">
        <v>10</v>
      </c>
      <c r="G115" s="137">
        <v>20</v>
      </c>
      <c r="H115" s="137">
        <v>10</v>
      </c>
      <c r="I115" s="137">
        <v>10</v>
      </c>
      <c r="J115" s="141">
        <v>10</v>
      </c>
      <c r="K115" s="141">
        <v>10</v>
      </c>
      <c r="L115" s="141">
        <v>10</v>
      </c>
      <c r="M115" s="141">
        <v>10</v>
      </c>
      <c r="N115" s="141"/>
      <c r="O115" s="141"/>
      <c r="P115" s="141"/>
      <c r="R115" s="14">
        <f t="shared" si="17"/>
        <v>100</v>
      </c>
    </row>
    <row r="116" spans="1:18" x14ac:dyDescent="0.2">
      <c r="A116" s="139" t="str">
        <f t="shared" si="16"/>
        <v>11|3</v>
      </c>
      <c r="B116" s="140" t="s">
        <v>89</v>
      </c>
      <c r="C116" s="135" t="s">
        <v>50</v>
      </c>
      <c r="D116" s="136">
        <v>3</v>
      </c>
      <c r="E116" s="142">
        <v>20</v>
      </c>
      <c r="F116" s="142">
        <v>20</v>
      </c>
      <c r="G116" s="142">
        <v>20</v>
      </c>
      <c r="H116" s="142">
        <v>20</v>
      </c>
      <c r="I116" s="142">
        <v>20</v>
      </c>
      <c r="J116" s="141"/>
      <c r="K116" s="141"/>
      <c r="L116" s="141"/>
      <c r="M116" s="141"/>
      <c r="N116" s="141"/>
      <c r="O116" s="141"/>
      <c r="P116" s="141"/>
      <c r="R116" s="14">
        <f t="shared" si="17"/>
        <v>100</v>
      </c>
    </row>
    <row r="117" spans="1:18" x14ac:dyDescent="0.2">
      <c r="A117" s="139" t="str">
        <f t="shared" si="16"/>
        <v>11|4</v>
      </c>
      <c r="B117" s="140" t="s">
        <v>90</v>
      </c>
      <c r="C117" s="135" t="s">
        <v>91</v>
      </c>
      <c r="D117" s="136"/>
      <c r="E117" s="142">
        <v>5</v>
      </c>
      <c r="F117" s="142">
        <v>10</v>
      </c>
      <c r="G117" s="142">
        <v>10</v>
      </c>
      <c r="H117" s="142">
        <v>10</v>
      </c>
      <c r="I117" s="142">
        <v>10</v>
      </c>
      <c r="J117" s="141">
        <v>10</v>
      </c>
      <c r="K117" s="141">
        <v>10</v>
      </c>
      <c r="L117" s="141">
        <v>10</v>
      </c>
      <c r="M117" s="141">
        <v>10</v>
      </c>
      <c r="N117" s="141">
        <v>10</v>
      </c>
      <c r="O117" s="141">
        <v>5</v>
      </c>
      <c r="P117" s="141"/>
      <c r="R117" s="14">
        <f t="shared" si="17"/>
        <v>100</v>
      </c>
    </row>
    <row r="118" spans="1:18" x14ac:dyDescent="0.2">
      <c r="A118" s="139" t="str">
        <f t="shared" si="16"/>
        <v>11|5</v>
      </c>
      <c r="B118" s="140" t="s">
        <v>93</v>
      </c>
      <c r="C118" s="135" t="s">
        <v>94</v>
      </c>
      <c r="D118" s="136">
        <v>4</v>
      </c>
      <c r="E118" s="142">
        <v>5</v>
      </c>
      <c r="F118" s="142">
        <v>10</v>
      </c>
      <c r="G118" s="142">
        <v>10</v>
      </c>
      <c r="H118" s="142">
        <v>10</v>
      </c>
      <c r="I118" s="142">
        <v>10</v>
      </c>
      <c r="J118" s="141">
        <v>10</v>
      </c>
      <c r="K118" s="141">
        <v>10</v>
      </c>
      <c r="L118" s="141">
        <v>10</v>
      </c>
      <c r="M118" s="141">
        <v>10</v>
      </c>
      <c r="N118" s="141">
        <v>10</v>
      </c>
      <c r="O118" s="141">
        <v>5</v>
      </c>
      <c r="P118" s="141"/>
      <c r="R118" s="14">
        <f t="shared" si="17"/>
        <v>100</v>
      </c>
    </row>
    <row r="119" spans="1:18" x14ac:dyDescent="0.2">
      <c r="A119" s="139" t="str">
        <f t="shared" si="16"/>
        <v>11|6</v>
      </c>
      <c r="B119" s="140" t="s">
        <v>96</v>
      </c>
      <c r="C119" s="135" t="s">
        <v>58</v>
      </c>
      <c r="D119" s="136">
        <v>5</v>
      </c>
      <c r="E119" s="142"/>
      <c r="F119" s="142"/>
      <c r="G119" s="142">
        <v>10</v>
      </c>
      <c r="H119" s="142">
        <v>20</v>
      </c>
      <c r="I119" s="142">
        <v>20</v>
      </c>
      <c r="J119" s="141">
        <v>20</v>
      </c>
      <c r="K119" s="141">
        <v>20</v>
      </c>
      <c r="L119" s="141">
        <v>10</v>
      </c>
      <c r="M119" s="141"/>
      <c r="N119" s="141"/>
      <c r="O119" s="141"/>
      <c r="P119" s="141"/>
      <c r="R119" s="14">
        <f t="shared" si="17"/>
        <v>100</v>
      </c>
    </row>
    <row r="120" spans="1:18" x14ac:dyDescent="0.2">
      <c r="A120" s="139" t="str">
        <f t="shared" si="16"/>
        <v>11|7</v>
      </c>
      <c r="B120" s="140" t="s">
        <v>97</v>
      </c>
      <c r="C120" s="135" t="s">
        <v>98</v>
      </c>
      <c r="D120" s="136">
        <v>3</v>
      </c>
      <c r="E120" s="142"/>
      <c r="F120" s="142"/>
      <c r="G120" s="142">
        <v>10</v>
      </c>
      <c r="H120" s="142">
        <v>10</v>
      </c>
      <c r="I120" s="142">
        <v>10</v>
      </c>
      <c r="J120" s="141">
        <v>10</v>
      </c>
      <c r="K120" s="141">
        <v>20</v>
      </c>
      <c r="L120" s="141">
        <v>10</v>
      </c>
      <c r="M120" s="141">
        <v>10</v>
      </c>
      <c r="N120" s="141">
        <v>10</v>
      </c>
      <c r="O120" s="141">
        <v>10</v>
      </c>
      <c r="P120" s="141"/>
      <c r="R120" s="14">
        <f t="shared" si="17"/>
        <v>100</v>
      </c>
    </row>
    <row r="121" spans="1:18" x14ac:dyDescent="0.2">
      <c r="A121" s="139" t="str">
        <f t="shared" si="16"/>
        <v>11|8</v>
      </c>
      <c r="B121" s="140" t="s">
        <v>99</v>
      </c>
      <c r="C121" s="135" t="s">
        <v>166</v>
      </c>
      <c r="D121" s="136">
        <v>5</v>
      </c>
      <c r="E121" s="142">
        <v>5</v>
      </c>
      <c r="F121" s="142">
        <v>5</v>
      </c>
      <c r="G121" s="142">
        <v>10</v>
      </c>
      <c r="H121" s="142">
        <v>10</v>
      </c>
      <c r="I121" s="142">
        <v>10</v>
      </c>
      <c r="J121" s="141">
        <v>15</v>
      </c>
      <c r="K121" s="141">
        <v>10</v>
      </c>
      <c r="L121" s="141">
        <v>10</v>
      </c>
      <c r="M121" s="141">
        <v>10</v>
      </c>
      <c r="N121" s="141">
        <v>10</v>
      </c>
      <c r="O121" s="141">
        <v>5</v>
      </c>
      <c r="P121" s="141"/>
      <c r="R121" s="14">
        <f t="shared" si="17"/>
        <v>100</v>
      </c>
    </row>
    <row r="122" spans="1:18" x14ac:dyDescent="0.2">
      <c r="A122" s="139" t="str">
        <f t="shared" si="16"/>
        <v>11|9</v>
      </c>
      <c r="B122" s="140" t="s">
        <v>118</v>
      </c>
      <c r="C122" s="135" t="s">
        <v>168</v>
      </c>
      <c r="D122" s="136">
        <v>6</v>
      </c>
      <c r="E122" s="142">
        <v>5</v>
      </c>
      <c r="F122" s="142">
        <v>5</v>
      </c>
      <c r="G122" s="142">
        <v>5</v>
      </c>
      <c r="H122" s="142">
        <v>10</v>
      </c>
      <c r="I122" s="142">
        <v>10</v>
      </c>
      <c r="J122" s="141">
        <v>20</v>
      </c>
      <c r="K122" s="141">
        <v>10</v>
      </c>
      <c r="L122" s="141">
        <v>10</v>
      </c>
      <c r="M122" s="141">
        <v>10</v>
      </c>
      <c r="N122" s="141">
        <v>10</v>
      </c>
      <c r="O122" s="141">
        <v>5</v>
      </c>
      <c r="P122" s="141"/>
      <c r="R122" s="14">
        <f t="shared" si="17"/>
        <v>100</v>
      </c>
    </row>
    <row r="123" spans="1:18" x14ac:dyDescent="0.2">
      <c r="A123" s="139" t="str">
        <f t="shared" si="16"/>
        <v>11|10</v>
      </c>
      <c r="B123" s="140" t="s">
        <v>125</v>
      </c>
      <c r="C123" s="135" t="s">
        <v>169</v>
      </c>
      <c r="D123" s="136">
        <v>6</v>
      </c>
      <c r="E123" s="142"/>
      <c r="F123" s="142"/>
      <c r="G123" s="142">
        <v>10</v>
      </c>
      <c r="H123" s="142">
        <v>10</v>
      </c>
      <c r="I123" s="142">
        <v>10</v>
      </c>
      <c r="J123" s="141">
        <v>10</v>
      </c>
      <c r="K123" s="141">
        <v>20</v>
      </c>
      <c r="L123" s="141">
        <v>10</v>
      </c>
      <c r="M123" s="141">
        <v>10</v>
      </c>
      <c r="N123" s="141">
        <v>10</v>
      </c>
      <c r="O123" s="141">
        <v>10</v>
      </c>
      <c r="P123" s="141"/>
      <c r="R123" s="14">
        <f t="shared" si="17"/>
        <v>100</v>
      </c>
    </row>
    <row r="124" spans="1:18" x14ac:dyDescent="0.2">
      <c r="A124" s="139" t="str">
        <f t="shared" si="16"/>
        <v>11|11</v>
      </c>
      <c r="B124" s="140" t="s">
        <v>135</v>
      </c>
      <c r="C124" s="135" t="s">
        <v>134</v>
      </c>
      <c r="D124" s="136"/>
      <c r="E124" s="142"/>
      <c r="F124" s="142">
        <v>5</v>
      </c>
      <c r="G124" s="142">
        <v>5</v>
      </c>
      <c r="H124" s="142">
        <v>10</v>
      </c>
      <c r="I124" s="142">
        <v>15</v>
      </c>
      <c r="J124" s="141">
        <v>20</v>
      </c>
      <c r="K124" s="141">
        <v>10</v>
      </c>
      <c r="L124" s="141">
        <v>10</v>
      </c>
      <c r="M124" s="141">
        <v>10</v>
      </c>
      <c r="N124" s="141">
        <v>10</v>
      </c>
      <c r="O124" s="141">
        <v>5</v>
      </c>
      <c r="P124" s="141"/>
      <c r="R124" s="14">
        <f t="shared" si="17"/>
        <v>100</v>
      </c>
    </row>
    <row r="125" spans="1:18" x14ac:dyDescent="0.2">
      <c r="A125" s="139" t="str">
        <f t="shared" si="16"/>
        <v>11|12</v>
      </c>
      <c r="B125" s="140" t="s">
        <v>139</v>
      </c>
      <c r="C125" s="135" t="s">
        <v>140</v>
      </c>
      <c r="D125" s="136"/>
      <c r="E125" s="142">
        <v>5</v>
      </c>
      <c r="F125" s="142">
        <v>10</v>
      </c>
      <c r="G125" s="142">
        <v>10</v>
      </c>
      <c r="H125" s="142">
        <v>10</v>
      </c>
      <c r="I125" s="142">
        <v>10</v>
      </c>
      <c r="J125" s="141">
        <v>10</v>
      </c>
      <c r="K125" s="141">
        <v>10</v>
      </c>
      <c r="L125" s="141">
        <v>10</v>
      </c>
      <c r="M125" s="141">
        <v>10</v>
      </c>
      <c r="N125" s="141">
        <v>10</v>
      </c>
      <c r="O125" s="141">
        <v>5</v>
      </c>
      <c r="P125" s="141"/>
      <c r="R125" s="14">
        <f t="shared" si="17"/>
        <v>100</v>
      </c>
    </row>
    <row r="127" spans="1:18" ht="13.5" thickBot="1" x14ac:dyDescent="0.25">
      <c r="A127" s="143" t="s">
        <v>167</v>
      </c>
      <c r="B127" s="144">
        <v>12</v>
      </c>
      <c r="C127" s="145"/>
      <c r="D127" s="146"/>
      <c r="E127" s="132">
        <v>1</v>
      </c>
      <c r="F127" s="132">
        <v>2</v>
      </c>
      <c r="G127" s="132">
        <v>3</v>
      </c>
      <c r="H127" s="132">
        <v>4</v>
      </c>
      <c r="I127" s="132">
        <v>5</v>
      </c>
      <c r="J127" s="132">
        <v>6</v>
      </c>
      <c r="K127" s="132">
        <v>7</v>
      </c>
      <c r="L127" s="132">
        <v>8</v>
      </c>
      <c r="M127" s="132">
        <v>9</v>
      </c>
      <c r="N127" s="132">
        <v>10</v>
      </c>
      <c r="O127" s="132">
        <v>11</v>
      </c>
      <c r="P127" s="132">
        <v>12</v>
      </c>
    </row>
    <row r="128" spans="1:18" ht="13.5" thickTop="1" x14ac:dyDescent="0.2">
      <c r="A128" s="147" t="str">
        <f t="shared" ref="A128:A139" si="18">CONCATENATE($B$127,"|",B128)</f>
        <v>12|1</v>
      </c>
      <c r="B128" s="134">
        <v>1</v>
      </c>
      <c r="C128" s="135" t="s">
        <v>86</v>
      </c>
      <c r="D128" s="136">
        <v>1</v>
      </c>
      <c r="E128" s="137">
        <v>20</v>
      </c>
      <c r="F128" s="137">
        <v>20</v>
      </c>
      <c r="G128" s="137">
        <v>20</v>
      </c>
      <c r="H128" s="137">
        <v>20</v>
      </c>
      <c r="I128" s="137">
        <v>10</v>
      </c>
      <c r="J128" s="138">
        <v>10</v>
      </c>
      <c r="K128" s="138"/>
      <c r="L128" s="138"/>
      <c r="M128" s="138"/>
      <c r="N128" s="138"/>
      <c r="O128" s="138"/>
      <c r="P128" s="138"/>
      <c r="R128" s="14">
        <f t="shared" ref="R128:R139" si="19">SUM(E128:P128)</f>
        <v>100</v>
      </c>
    </row>
    <row r="129" spans="1:18" x14ac:dyDescent="0.2">
      <c r="A129" s="139" t="str">
        <f t="shared" si="18"/>
        <v>12|2</v>
      </c>
      <c r="B129" s="140" t="s">
        <v>87</v>
      </c>
      <c r="C129" s="135" t="s">
        <v>88</v>
      </c>
      <c r="D129" s="136">
        <v>2</v>
      </c>
      <c r="E129" s="137">
        <v>10</v>
      </c>
      <c r="F129" s="137">
        <v>10</v>
      </c>
      <c r="G129" s="137">
        <v>10</v>
      </c>
      <c r="H129" s="137">
        <v>10</v>
      </c>
      <c r="I129" s="137">
        <v>10</v>
      </c>
      <c r="J129" s="141">
        <v>10</v>
      </c>
      <c r="K129" s="141">
        <v>10</v>
      </c>
      <c r="L129" s="141">
        <v>10</v>
      </c>
      <c r="M129" s="141">
        <v>10</v>
      </c>
      <c r="N129" s="141">
        <v>10</v>
      </c>
      <c r="O129" s="141"/>
      <c r="P129" s="141"/>
      <c r="R129" s="14">
        <f t="shared" si="19"/>
        <v>100</v>
      </c>
    </row>
    <row r="130" spans="1:18" x14ac:dyDescent="0.2">
      <c r="A130" s="139" t="str">
        <f t="shared" si="18"/>
        <v>12|3</v>
      </c>
      <c r="B130" s="140" t="s">
        <v>89</v>
      </c>
      <c r="C130" s="135" t="s">
        <v>50</v>
      </c>
      <c r="D130" s="136">
        <v>3</v>
      </c>
      <c r="E130" s="142">
        <v>10</v>
      </c>
      <c r="F130" s="142">
        <v>20</v>
      </c>
      <c r="G130" s="142">
        <v>20</v>
      </c>
      <c r="H130" s="142">
        <v>20</v>
      </c>
      <c r="I130" s="142">
        <v>20</v>
      </c>
      <c r="J130" s="141">
        <v>10</v>
      </c>
      <c r="K130" s="141"/>
      <c r="L130" s="141"/>
      <c r="M130" s="141"/>
      <c r="N130" s="141"/>
      <c r="O130" s="141"/>
      <c r="P130" s="141"/>
      <c r="R130" s="14">
        <f t="shared" si="19"/>
        <v>100</v>
      </c>
    </row>
    <row r="131" spans="1:18" x14ac:dyDescent="0.2">
      <c r="A131" s="139" t="str">
        <f t="shared" si="18"/>
        <v>12|4</v>
      </c>
      <c r="B131" s="140" t="s">
        <v>90</v>
      </c>
      <c r="C131" s="135" t="s">
        <v>91</v>
      </c>
      <c r="D131" s="136"/>
      <c r="E131" s="142">
        <v>5</v>
      </c>
      <c r="F131" s="142">
        <v>5</v>
      </c>
      <c r="G131" s="142">
        <v>10</v>
      </c>
      <c r="H131" s="142">
        <v>10</v>
      </c>
      <c r="I131" s="142">
        <v>10</v>
      </c>
      <c r="J131" s="141">
        <v>10</v>
      </c>
      <c r="K131" s="141">
        <v>10</v>
      </c>
      <c r="L131" s="141">
        <v>10</v>
      </c>
      <c r="M131" s="141">
        <v>10</v>
      </c>
      <c r="N131" s="141">
        <v>10</v>
      </c>
      <c r="O131" s="141">
        <v>5</v>
      </c>
      <c r="P131" s="141">
        <v>5</v>
      </c>
      <c r="R131" s="14">
        <f t="shared" si="19"/>
        <v>100</v>
      </c>
    </row>
    <row r="132" spans="1:18" x14ac:dyDescent="0.2">
      <c r="A132" s="139" t="str">
        <f t="shared" si="18"/>
        <v>12|5</v>
      </c>
      <c r="B132" s="140" t="s">
        <v>93</v>
      </c>
      <c r="C132" s="135" t="s">
        <v>94</v>
      </c>
      <c r="D132" s="136">
        <v>4</v>
      </c>
      <c r="E132" s="142">
        <v>5</v>
      </c>
      <c r="F132" s="142">
        <v>5</v>
      </c>
      <c r="G132" s="142">
        <v>10</v>
      </c>
      <c r="H132" s="142">
        <v>10</v>
      </c>
      <c r="I132" s="142">
        <v>10</v>
      </c>
      <c r="J132" s="141">
        <v>10</v>
      </c>
      <c r="K132" s="141">
        <v>10</v>
      </c>
      <c r="L132" s="141">
        <v>10</v>
      </c>
      <c r="M132" s="141">
        <v>10</v>
      </c>
      <c r="N132" s="141">
        <v>10</v>
      </c>
      <c r="O132" s="141">
        <v>5</v>
      </c>
      <c r="P132" s="141">
        <v>5</v>
      </c>
      <c r="R132" s="14">
        <f t="shared" si="19"/>
        <v>100</v>
      </c>
    </row>
    <row r="133" spans="1:18" x14ac:dyDescent="0.2">
      <c r="A133" s="139" t="str">
        <f t="shared" si="18"/>
        <v>12|6</v>
      </c>
      <c r="B133" s="140" t="s">
        <v>96</v>
      </c>
      <c r="C133" s="135" t="s">
        <v>58</v>
      </c>
      <c r="D133" s="136">
        <v>5</v>
      </c>
      <c r="E133" s="142"/>
      <c r="F133" s="142"/>
      <c r="G133" s="142">
        <v>10</v>
      </c>
      <c r="H133" s="142">
        <v>20</v>
      </c>
      <c r="I133" s="142">
        <v>20</v>
      </c>
      <c r="J133" s="141">
        <v>20</v>
      </c>
      <c r="K133" s="141">
        <v>20</v>
      </c>
      <c r="L133" s="141">
        <v>10</v>
      </c>
      <c r="M133" s="141"/>
      <c r="N133" s="141"/>
      <c r="O133" s="141"/>
      <c r="P133" s="141"/>
      <c r="R133" s="14">
        <f t="shared" si="19"/>
        <v>100</v>
      </c>
    </row>
    <row r="134" spans="1:18" x14ac:dyDescent="0.2">
      <c r="A134" s="139" t="str">
        <f t="shared" si="18"/>
        <v>12|7</v>
      </c>
      <c r="B134" s="140" t="s">
        <v>97</v>
      </c>
      <c r="C134" s="135" t="s">
        <v>98</v>
      </c>
      <c r="D134" s="136">
        <v>3</v>
      </c>
      <c r="E134" s="142"/>
      <c r="F134" s="142"/>
      <c r="G134" s="142">
        <v>10</v>
      </c>
      <c r="H134" s="142">
        <v>10</v>
      </c>
      <c r="I134" s="142">
        <v>10</v>
      </c>
      <c r="J134" s="141">
        <v>10</v>
      </c>
      <c r="K134" s="141">
        <v>10</v>
      </c>
      <c r="L134" s="141">
        <v>10</v>
      </c>
      <c r="M134" s="141">
        <v>10</v>
      </c>
      <c r="N134" s="141">
        <v>10</v>
      </c>
      <c r="O134" s="141">
        <v>10</v>
      </c>
      <c r="P134" s="141">
        <v>10</v>
      </c>
      <c r="R134" s="14">
        <f t="shared" si="19"/>
        <v>100</v>
      </c>
    </row>
    <row r="135" spans="1:18" x14ac:dyDescent="0.2">
      <c r="A135" s="139" t="str">
        <f t="shared" si="18"/>
        <v>12|8</v>
      </c>
      <c r="B135" s="140" t="s">
        <v>99</v>
      </c>
      <c r="C135" s="135" t="s">
        <v>166</v>
      </c>
      <c r="D135" s="136">
        <v>5</v>
      </c>
      <c r="E135" s="142">
        <v>5</v>
      </c>
      <c r="F135" s="142">
        <v>5</v>
      </c>
      <c r="G135" s="142">
        <v>10</v>
      </c>
      <c r="H135" s="142">
        <v>10</v>
      </c>
      <c r="I135" s="142">
        <v>10</v>
      </c>
      <c r="J135" s="141">
        <v>10</v>
      </c>
      <c r="K135" s="141">
        <v>10</v>
      </c>
      <c r="L135" s="141">
        <v>10</v>
      </c>
      <c r="M135" s="141">
        <v>10</v>
      </c>
      <c r="N135" s="141">
        <v>10</v>
      </c>
      <c r="O135" s="141">
        <v>5</v>
      </c>
      <c r="P135" s="141">
        <v>5</v>
      </c>
      <c r="R135" s="14">
        <f t="shared" si="19"/>
        <v>100</v>
      </c>
    </row>
    <row r="136" spans="1:18" x14ac:dyDescent="0.2">
      <c r="A136" s="139" t="str">
        <f t="shared" si="18"/>
        <v>12|9</v>
      </c>
      <c r="B136" s="140" t="s">
        <v>118</v>
      </c>
      <c r="C136" s="135" t="s">
        <v>168</v>
      </c>
      <c r="D136" s="136">
        <v>6</v>
      </c>
      <c r="E136" s="142">
        <v>5</v>
      </c>
      <c r="F136" s="142">
        <v>5</v>
      </c>
      <c r="G136" s="142">
        <v>10</v>
      </c>
      <c r="H136" s="142">
        <v>10</v>
      </c>
      <c r="I136" s="142">
        <v>10</v>
      </c>
      <c r="J136" s="141">
        <v>10</v>
      </c>
      <c r="K136" s="141">
        <v>10</v>
      </c>
      <c r="L136" s="141">
        <v>10</v>
      </c>
      <c r="M136" s="141">
        <v>10</v>
      </c>
      <c r="N136" s="141">
        <v>10</v>
      </c>
      <c r="O136" s="141">
        <v>5</v>
      </c>
      <c r="P136" s="141">
        <v>5</v>
      </c>
      <c r="R136" s="14">
        <f t="shared" si="19"/>
        <v>100</v>
      </c>
    </row>
    <row r="137" spans="1:18" x14ac:dyDescent="0.2">
      <c r="A137" s="139" t="str">
        <f t="shared" si="18"/>
        <v>12|10</v>
      </c>
      <c r="B137" s="140" t="s">
        <v>125</v>
      </c>
      <c r="C137" s="135" t="s">
        <v>169</v>
      </c>
      <c r="D137" s="136">
        <v>6</v>
      </c>
      <c r="E137" s="142"/>
      <c r="F137" s="142"/>
      <c r="G137" s="142">
        <v>10</v>
      </c>
      <c r="H137" s="142">
        <v>10</v>
      </c>
      <c r="I137" s="142">
        <v>10</v>
      </c>
      <c r="J137" s="141">
        <v>10</v>
      </c>
      <c r="K137" s="141">
        <v>10</v>
      </c>
      <c r="L137" s="141">
        <v>10</v>
      </c>
      <c r="M137" s="141">
        <v>10</v>
      </c>
      <c r="N137" s="141">
        <v>10</v>
      </c>
      <c r="O137" s="141">
        <v>10</v>
      </c>
      <c r="P137" s="141">
        <v>10</v>
      </c>
      <c r="R137" s="14">
        <f t="shared" si="19"/>
        <v>100</v>
      </c>
    </row>
    <row r="138" spans="1:18" x14ac:dyDescent="0.2">
      <c r="A138" s="139" t="str">
        <f t="shared" si="18"/>
        <v>12|11</v>
      </c>
      <c r="B138" s="140" t="s">
        <v>135</v>
      </c>
      <c r="C138" s="135" t="s">
        <v>134</v>
      </c>
      <c r="D138" s="136"/>
      <c r="E138" s="142"/>
      <c r="F138" s="142"/>
      <c r="G138" s="142">
        <v>5</v>
      </c>
      <c r="H138" s="142">
        <v>10</v>
      </c>
      <c r="I138" s="142">
        <v>15</v>
      </c>
      <c r="J138" s="141">
        <v>20</v>
      </c>
      <c r="K138" s="141">
        <v>10</v>
      </c>
      <c r="L138" s="141">
        <v>10</v>
      </c>
      <c r="M138" s="141">
        <v>10</v>
      </c>
      <c r="N138" s="141">
        <v>10</v>
      </c>
      <c r="O138" s="141">
        <v>5</v>
      </c>
      <c r="P138" s="141">
        <v>5</v>
      </c>
      <c r="R138" s="14">
        <f t="shared" si="19"/>
        <v>100</v>
      </c>
    </row>
    <row r="139" spans="1:18" x14ac:dyDescent="0.2">
      <c r="A139" s="139" t="str">
        <f t="shared" si="18"/>
        <v>12|12</v>
      </c>
      <c r="B139" s="140" t="s">
        <v>139</v>
      </c>
      <c r="C139" s="135" t="s">
        <v>140</v>
      </c>
      <c r="D139" s="136"/>
      <c r="E139" s="142">
        <v>5</v>
      </c>
      <c r="F139" s="142">
        <v>5</v>
      </c>
      <c r="G139" s="142">
        <v>10</v>
      </c>
      <c r="H139" s="142">
        <v>10</v>
      </c>
      <c r="I139" s="142">
        <v>10</v>
      </c>
      <c r="J139" s="141">
        <v>10</v>
      </c>
      <c r="K139" s="141">
        <v>10</v>
      </c>
      <c r="L139" s="141">
        <v>10</v>
      </c>
      <c r="M139" s="141">
        <v>10</v>
      </c>
      <c r="N139" s="141">
        <v>10</v>
      </c>
      <c r="O139" s="141">
        <v>5</v>
      </c>
      <c r="P139" s="141">
        <v>5</v>
      </c>
      <c r="R139" s="14">
        <f t="shared" si="19"/>
        <v>100</v>
      </c>
    </row>
    <row r="141" spans="1:18" x14ac:dyDescent="0.2">
      <c r="R141" s="14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pageSetUpPr fitToPage="1"/>
  </sheetPr>
  <dimension ref="A1:W65"/>
  <sheetViews>
    <sheetView showGridLines="0" showZeros="0" tabSelected="1" topLeftCell="B1" zoomScaleNormal="100" workbookViewId="0">
      <selection activeCell="C64" sqref="C64"/>
    </sheetView>
  </sheetViews>
  <sheetFormatPr defaultColWidth="9.140625" defaultRowHeight="12.75" x14ac:dyDescent="0.2"/>
  <cols>
    <col min="1" max="1" width="4.28515625" style="14" hidden="1" customWidth="1"/>
    <col min="2" max="2" width="12.5703125" style="14" customWidth="1"/>
    <col min="3" max="3" width="37.7109375" style="14" customWidth="1"/>
    <col min="4" max="4" width="31.85546875" style="14" customWidth="1"/>
    <col min="5" max="5" width="3.28515625" style="14" customWidth="1"/>
    <col min="6" max="8" width="10.5703125" style="14" customWidth="1"/>
    <col min="9" max="9" width="11.42578125" style="14" customWidth="1"/>
    <col min="10" max="17" width="10.5703125" style="14" customWidth="1"/>
    <col min="18" max="18" width="7.140625" style="14" bestFit="1" customWidth="1"/>
    <col min="19" max="19" width="12" style="14" customWidth="1"/>
    <col min="20" max="20" width="8.28515625" style="14" customWidth="1"/>
    <col min="21" max="21" width="2.28515625" style="14" customWidth="1"/>
    <col min="22" max="22" width="1.7109375" style="14" customWidth="1"/>
    <col min="23" max="16384" width="9.140625" style="14"/>
  </cols>
  <sheetData>
    <row r="1" spans="1:23" ht="26.25" x14ac:dyDescent="0.3">
      <c r="A1" s="148"/>
      <c r="B1" s="149" t="s">
        <v>312</v>
      </c>
      <c r="C1" s="150" t="s">
        <v>170</v>
      </c>
      <c r="D1" s="150"/>
      <c r="E1" s="151"/>
      <c r="F1" s="152"/>
      <c r="G1" s="153" t="s">
        <v>39</v>
      </c>
      <c r="H1" s="154"/>
      <c r="I1" s="154"/>
      <c r="J1" s="154"/>
      <c r="K1" s="154"/>
      <c r="L1" s="154"/>
      <c r="M1" s="154"/>
      <c r="N1" s="155"/>
      <c r="O1" s="155"/>
      <c r="P1" s="154"/>
      <c r="Q1" s="154"/>
      <c r="R1" s="154"/>
      <c r="S1" s="154"/>
      <c r="T1" s="156"/>
    </row>
    <row r="2" spans="1:23" x14ac:dyDescent="0.2">
      <c r="A2" s="148"/>
      <c r="B2" s="157" t="s">
        <v>20</v>
      </c>
      <c r="C2" s="30" t="s">
        <v>321</v>
      </c>
      <c r="D2" s="31"/>
      <c r="E2" s="31"/>
      <c r="F2" s="158" t="s">
        <v>21</v>
      </c>
      <c r="G2" s="32">
        <v>53</v>
      </c>
      <c r="H2" s="159" t="s">
        <v>171</v>
      </c>
      <c r="I2" s="160"/>
      <c r="J2" s="159" t="s">
        <v>172</v>
      </c>
      <c r="K2" s="160"/>
      <c r="L2" s="159" t="s">
        <v>173</v>
      </c>
      <c r="M2" s="161"/>
      <c r="N2" s="159" t="s">
        <v>174</v>
      </c>
      <c r="O2" s="160"/>
      <c r="P2" s="162" t="s">
        <v>175</v>
      </c>
      <c r="Q2" s="163"/>
      <c r="R2" s="163"/>
      <c r="S2" s="33">
        <v>294500</v>
      </c>
      <c r="T2" s="34">
        <f>IF(S4=0,0,S2/S4)</f>
        <v>0.91610676833989768</v>
      </c>
    </row>
    <row r="3" spans="1:23" ht="15" customHeight="1" thickBot="1" x14ac:dyDescent="0.25">
      <c r="A3" s="148"/>
      <c r="B3" s="164" t="s">
        <v>311</v>
      </c>
      <c r="C3" s="35" t="s">
        <v>316</v>
      </c>
      <c r="D3" s="36"/>
      <c r="E3" s="37"/>
      <c r="F3" s="165" t="s">
        <v>22</v>
      </c>
      <c r="G3" s="38">
        <v>1</v>
      </c>
      <c r="H3" s="166" t="s">
        <v>176</v>
      </c>
      <c r="I3" s="167">
        <f ca="1">TODAY()</f>
        <v>44683</v>
      </c>
      <c r="J3" s="166" t="s">
        <v>177</v>
      </c>
      <c r="K3" s="39">
        <f>80-10</f>
        <v>70</v>
      </c>
      <c r="L3" s="166" t="s">
        <v>176</v>
      </c>
      <c r="M3" s="168">
        <v>44715</v>
      </c>
      <c r="N3" s="166" t="s">
        <v>178</v>
      </c>
      <c r="O3" s="298"/>
      <c r="P3" s="169" t="s">
        <v>179</v>
      </c>
      <c r="Q3" s="170"/>
      <c r="R3" s="171"/>
      <c r="S3" s="40">
        <f>S29-S2</f>
        <v>26969.079999999958</v>
      </c>
      <c r="T3" s="41">
        <f>IF(S3=0,0,1-T2)</f>
        <v>8.3893231660102319E-2</v>
      </c>
    </row>
    <row r="4" spans="1:23" ht="18.75" thickBot="1" x14ac:dyDescent="0.3">
      <c r="A4" s="148"/>
      <c r="B4" s="172" t="s">
        <v>180</v>
      </c>
      <c r="C4" s="173">
        <v>794.07</v>
      </c>
      <c r="D4" s="174"/>
      <c r="E4" s="175" t="s">
        <v>181</v>
      </c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7" t="s">
        <v>182</v>
      </c>
      <c r="Q4" s="178"/>
      <c r="R4" s="178"/>
      <c r="S4" s="179">
        <f>SUM(S2:S3)</f>
        <v>321469.07999999996</v>
      </c>
      <c r="T4" s="42">
        <f>SUM(T2:T3)</f>
        <v>1</v>
      </c>
      <c r="W4" s="14" t="s">
        <v>183</v>
      </c>
    </row>
    <row r="5" spans="1:23" ht="12.75" customHeight="1" thickBot="1" x14ac:dyDescent="0.25">
      <c r="A5" s="148"/>
      <c r="B5" s="180" t="s">
        <v>184</v>
      </c>
      <c r="C5" s="181" t="s">
        <v>185</v>
      </c>
      <c r="D5" s="182"/>
      <c r="E5" s="183" t="s">
        <v>167</v>
      </c>
      <c r="F5" s="184" t="s">
        <v>186</v>
      </c>
      <c r="G5" s="185"/>
      <c r="H5" s="185"/>
      <c r="I5" s="185"/>
      <c r="J5" s="185"/>
      <c r="K5" s="185"/>
      <c r="L5" s="185"/>
      <c r="M5" s="186"/>
      <c r="N5" s="186"/>
      <c r="O5" s="186"/>
      <c r="P5" s="187"/>
      <c r="Q5" s="188"/>
      <c r="R5" s="189"/>
      <c r="S5" s="190" t="s">
        <v>187</v>
      </c>
      <c r="T5" s="191" t="s">
        <v>188</v>
      </c>
      <c r="W5" s="43" t="str">
        <f>IF(S4=S61,"OK","erro")</f>
        <v>OK</v>
      </c>
    </row>
    <row r="6" spans="1:23" ht="13.5" thickBot="1" x14ac:dyDescent="0.25">
      <c r="A6" s="148"/>
      <c r="B6" s="192" t="s">
        <v>189</v>
      </c>
      <c r="C6" s="130"/>
      <c r="D6" s="193"/>
      <c r="E6" s="44">
        <v>6</v>
      </c>
      <c r="F6" s="194">
        <f>IF(E6=0,0,1)</f>
        <v>1</v>
      </c>
      <c r="G6" s="194">
        <f>IF($E$6&lt;2,0,2)</f>
        <v>2</v>
      </c>
      <c r="H6" s="194">
        <f>IF($E$6&lt;3,0,3)</f>
        <v>3</v>
      </c>
      <c r="I6" s="194">
        <f>IF($E$6&lt;4,0,4)</f>
        <v>4</v>
      </c>
      <c r="J6" s="194">
        <f>IF($E$6&lt;5,0,5)</f>
        <v>5</v>
      </c>
      <c r="K6" s="194">
        <f>IF($E$6&lt;6,0,6)</f>
        <v>6</v>
      </c>
      <c r="L6" s="194">
        <f>IF($E$6&lt;7,0,7)</f>
        <v>0</v>
      </c>
      <c r="M6" s="194">
        <f>IF($E$6&lt;8,0,8)</f>
        <v>0</v>
      </c>
      <c r="N6" s="194">
        <f>IF($E$6&lt;9,0,9)</f>
        <v>0</v>
      </c>
      <c r="O6" s="194">
        <f>IF($E$6&lt;10,0,10)</f>
        <v>0</v>
      </c>
      <c r="P6" s="194">
        <f>IF($E$6&lt;11,0,11)</f>
        <v>0</v>
      </c>
      <c r="Q6" s="195">
        <f>IF($E$6&lt;12,0,12)</f>
        <v>0</v>
      </c>
      <c r="R6" s="196"/>
      <c r="S6" s="197" t="s">
        <v>190</v>
      </c>
      <c r="T6" s="198" t="s">
        <v>187</v>
      </c>
    </row>
    <row r="7" spans="1:23" ht="14.25" thickTop="1" thickBot="1" x14ac:dyDescent="0.25">
      <c r="A7" s="148"/>
      <c r="B7" s="192"/>
      <c r="C7" s="130" t="s">
        <v>191</v>
      </c>
      <c r="D7" s="193"/>
      <c r="E7" s="131"/>
      <c r="F7" s="199">
        <f>IF(E6=0,0,M3)</f>
        <v>44715</v>
      </c>
      <c r="G7" s="199">
        <f t="shared" ref="G7:Q7" si="0">IF(G6=0,0,F8+1)</f>
        <v>44746</v>
      </c>
      <c r="H7" s="199">
        <f t="shared" si="0"/>
        <v>44777</v>
      </c>
      <c r="I7" s="199">
        <f t="shared" si="0"/>
        <v>44808</v>
      </c>
      <c r="J7" s="199">
        <f t="shared" si="0"/>
        <v>44839</v>
      </c>
      <c r="K7" s="199">
        <f t="shared" si="0"/>
        <v>44870</v>
      </c>
      <c r="L7" s="199">
        <f t="shared" si="0"/>
        <v>0</v>
      </c>
      <c r="M7" s="199">
        <f t="shared" si="0"/>
        <v>0</v>
      </c>
      <c r="N7" s="199">
        <f t="shared" si="0"/>
        <v>0</v>
      </c>
      <c r="O7" s="199">
        <f t="shared" si="0"/>
        <v>0</v>
      </c>
      <c r="P7" s="199">
        <f t="shared" si="0"/>
        <v>0</v>
      </c>
      <c r="Q7" s="200">
        <f t="shared" si="0"/>
        <v>0</v>
      </c>
      <c r="R7" s="201"/>
      <c r="S7" s="197"/>
      <c r="T7" s="198"/>
    </row>
    <row r="8" spans="1:23" ht="14.25" thickTop="1" thickBot="1" x14ac:dyDescent="0.25">
      <c r="A8" s="148"/>
      <c r="B8" s="192"/>
      <c r="C8" s="130" t="s">
        <v>192</v>
      </c>
      <c r="D8" s="193"/>
      <c r="E8" s="131"/>
      <c r="F8" s="199">
        <f>IF(E6=0,0,F7+30)</f>
        <v>44745</v>
      </c>
      <c r="G8" s="199">
        <f t="shared" ref="G8:Q8" si="1">IF(G6=0,0,G7+30)</f>
        <v>44776</v>
      </c>
      <c r="H8" s="199">
        <f t="shared" si="1"/>
        <v>44807</v>
      </c>
      <c r="I8" s="199">
        <f t="shared" si="1"/>
        <v>44838</v>
      </c>
      <c r="J8" s="199">
        <f t="shared" si="1"/>
        <v>44869</v>
      </c>
      <c r="K8" s="199">
        <f t="shared" si="1"/>
        <v>44900</v>
      </c>
      <c r="L8" s="199">
        <f t="shared" si="1"/>
        <v>0</v>
      </c>
      <c r="M8" s="199">
        <f t="shared" si="1"/>
        <v>0</v>
      </c>
      <c r="N8" s="199">
        <f t="shared" si="1"/>
        <v>0</v>
      </c>
      <c r="O8" s="199">
        <f t="shared" si="1"/>
        <v>0</v>
      </c>
      <c r="P8" s="199">
        <f t="shared" si="1"/>
        <v>0</v>
      </c>
      <c r="Q8" s="200">
        <f t="shared" si="1"/>
        <v>0</v>
      </c>
      <c r="R8" s="201"/>
      <c r="S8" s="197"/>
      <c r="T8" s="198"/>
    </row>
    <row r="9" spans="1:23" ht="13.5" thickTop="1" x14ac:dyDescent="0.2">
      <c r="A9" s="202" t="str">
        <f t="shared" ref="A9:A20" si="2">CONCATENATE($E$6,"|",B9)</f>
        <v>6|1</v>
      </c>
      <c r="B9" s="203">
        <v>1</v>
      </c>
      <c r="C9" s="204" t="s">
        <v>86</v>
      </c>
      <c r="D9" s="135"/>
      <c r="E9" s="136">
        <v>1</v>
      </c>
      <c r="F9" s="137">
        <f>IF(E$6&lt;3,0,IF(F$6=0,0,VLOOKUP($A9,'base (3)'!$A:$P,F$6+4,FALSE)))</f>
        <v>40</v>
      </c>
      <c r="G9" s="137">
        <f>IF(E$6&lt;3,0,IF(G$6=0,0,VLOOKUP($A9,'base (3)'!$A:$P,G$6+4,FALSE)))</f>
        <v>30</v>
      </c>
      <c r="H9" s="137">
        <f>IF(H$6=0,0,VLOOKUP($A9,'base (3)'!$A:$P,H$6+4,FALSE))</f>
        <v>30</v>
      </c>
      <c r="I9" s="137">
        <f>IF(I$6=0,0,VLOOKUP($A9,'base (3)'!$A:$P,I$6+4,FALSE))</f>
        <v>0</v>
      </c>
      <c r="J9" s="137">
        <f>IF(J$6=0,0,VLOOKUP($A9,'base (3)'!$A:$P,J$6+4,FALSE))</f>
        <v>0</v>
      </c>
      <c r="K9" s="137">
        <f>IF(K$6=0,0,VLOOKUP($A9,'base (3)'!$A:$P,K$6+4,FALSE))</f>
        <v>0</v>
      </c>
      <c r="L9" s="137">
        <f>IF(L$6=0,0,VLOOKUP($A9,'base (3)'!$A:$P,L$6+4,FALSE))</f>
        <v>0</v>
      </c>
      <c r="M9" s="137">
        <f>IF(M$6=0,0,VLOOKUP($A9,'base (3)'!$A:$P,M$6+4,FALSE))</f>
        <v>0</v>
      </c>
      <c r="N9" s="137">
        <f>IF(N$6=0,0,VLOOKUP($A9,'base (3)'!$A:$P,N$6+4,FALSE))</f>
        <v>0</v>
      </c>
      <c r="O9" s="137">
        <f>IF(O$6=0,0,VLOOKUP($A9,'base (3)'!$A:$P,O$6+4,FALSE))</f>
        <v>0</v>
      </c>
      <c r="P9" s="137">
        <f>IF(P$6=0,0,VLOOKUP($A9,'base (3)'!$A:$P,P$6+4,FALSE))</f>
        <v>0</v>
      </c>
      <c r="Q9" s="205">
        <f>IF(Q$6=0,0,VLOOKUP($A9,'base (3)'!$A:$P,Q$6+4,FALSE))</f>
        <v>0</v>
      </c>
      <c r="R9" s="206"/>
      <c r="S9" s="207">
        <v>31676.249999999996</v>
      </c>
      <c r="T9" s="208">
        <f t="shared" ref="T9:T27" si="3">IF($S$29=0,0,(S9/$S$29)*100)</f>
        <v>9.8535915180396199</v>
      </c>
      <c r="W9" s="45">
        <f t="shared" ref="W9:W20" si="4">SUM(F9:Q9)</f>
        <v>100</v>
      </c>
    </row>
    <row r="10" spans="1:23" x14ac:dyDescent="0.2">
      <c r="A10" s="202" t="str">
        <f t="shared" si="2"/>
        <v>6|2</v>
      </c>
      <c r="B10" s="209" t="s">
        <v>87</v>
      </c>
      <c r="C10" s="204" t="s">
        <v>88</v>
      </c>
      <c r="D10" s="135"/>
      <c r="E10" s="136">
        <v>2</v>
      </c>
      <c r="F10" s="137">
        <f>IF(E$6&lt;3,0,IF(F$6=0,0,VLOOKUP($A10,'base (3)'!$A:$P,F$6+4,FALSE)))</f>
        <v>20</v>
      </c>
      <c r="G10" s="137">
        <f>IF(E$6&lt;3,0,IF(G$6=0,0,VLOOKUP($A10,'base (3)'!$A:$P,G$6+4,FALSE)))</f>
        <v>30</v>
      </c>
      <c r="H10" s="137">
        <f>IF(H$6=0,0,VLOOKUP($A10,'base (3)'!$A:$P,H$6+4,FALSE))</f>
        <v>20</v>
      </c>
      <c r="I10" s="137">
        <f>IF(I$6=0,0,VLOOKUP($A10,'base (3)'!$A:$P,I$6+4,FALSE))</f>
        <v>10</v>
      </c>
      <c r="J10" s="137">
        <f>IF(J$6=0,0,VLOOKUP($A10,'base (3)'!$A:$P,J$6+4,FALSE))</f>
        <v>10</v>
      </c>
      <c r="K10" s="137">
        <f>IF(K$6=0,0,VLOOKUP($A10,'base (3)'!$A:$P,K$6+4,FALSE))</f>
        <v>10</v>
      </c>
      <c r="L10" s="137">
        <f>IF(L$6=0,0,VLOOKUP($A10,'base (3)'!$A:$P,L$6+4,FALSE))</f>
        <v>0</v>
      </c>
      <c r="M10" s="137">
        <f>IF(M$6=0,0,VLOOKUP($A10,'base (3)'!$A:$P,M$6+4,FALSE))</f>
        <v>0</v>
      </c>
      <c r="N10" s="137">
        <f>IF(N$6=0,0,VLOOKUP($A10,'base (3)'!$A:$P,N$6+4,FALSE))</f>
        <v>0</v>
      </c>
      <c r="O10" s="137">
        <f>IF(O$6=0,0,VLOOKUP($A10,'base (3)'!$A:$P,O$6+4,FALSE))</f>
        <v>0</v>
      </c>
      <c r="P10" s="137">
        <f>IF(P$6=0,0,VLOOKUP($A10,'base (3)'!$A:$P,P$6+4,FALSE))</f>
        <v>0</v>
      </c>
      <c r="Q10" s="205">
        <f>IF(Q$6=0,0,VLOOKUP($A10,'base (3)'!$A:$P,Q$6+4,FALSE))</f>
        <v>0</v>
      </c>
      <c r="R10" s="206"/>
      <c r="S10" s="207">
        <v>2595.9700000000003</v>
      </c>
      <c r="T10" s="208">
        <f t="shared" si="3"/>
        <v>0.80753334037600155</v>
      </c>
      <c r="W10" s="45">
        <f t="shared" si="4"/>
        <v>100</v>
      </c>
    </row>
    <row r="11" spans="1:23" x14ac:dyDescent="0.2">
      <c r="A11" s="202" t="str">
        <f t="shared" si="2"/>
        <v>6|3</v>
      </c>
      <c r="B11" s="209" t="s">
        <v>89</v>
      </c>
      <c r="C11" s="204" t="s">
        <v>50</v>
      </c>
      <c r="D11" s="135"/>
      <c r="E11" s="136">
        <v>3</v>
      </c>
      <c r="F11" s="137">
        <f>IF(E$6&lt;3,0,IF(F$6=0,0,VLOOKUP($A11,'base (3)'!$A:$P,F$6+4,FALSE)))</f>
        <v>20</v>
      </c>
      <c r="G11" s="137">
        <f>IF(E$6&lt;3,0,IF(G$6=0,0,VLOOKUP($A11,'base (3)'!$A:$P,G$6+4,FALSE)))</f>
        <v>40</v>
      </c>
      <c r="H11" s="137">
        <f>IF(H$6=0,0,VLOOKUP($A11,'base (3)'!$A:$P,H$6+4,FALSE))</f>
        <v>40</v>
      </c>
      <c r="I11" s="137">
        <f>IF(I$6=0,0,VLOOKUP($A11,'base (3)'!$A:$P,I$6+4,FALSE))</f>
        <v>0</v>
      </c>
      <c r="J11" s="137">
        <f>IF(J$6=0,0,VLOOKUP($A11,'base (3)'!$A:$P,J$6+4,FALSE))</f>
        <v>0</v>
      </c>
      <c r="K11" s="137">
        <f>IF(K$6=0,0,VLOOKUP($A11,'base (3)'!$A:$P,K$6+4,FALSE))</f>
        <v>0</v>
      </c>
      <c r="L11" s="137">
        <f>IF(L$6=0,0,VLOOKUP($A11,'base (3)'!$A:$P,L$6+4,FALSE))</f>
        <v>0</v>
      </c>
      <c r="M11" s="137">
        <f>IF(M$6=0,0,VLOOKUP($A11,'base (3)'!$A:$P,M$6+4,FALSE))</f>
        <v>0</v>
      </c>
      <c r="N11" s="137">
        <f>IF(N$6=0,0,VLOOKUP($A11,'base (3)'!$A:$P,N$6+4,FALSE))</f>
        <v>0</v>
      </c>
      <c r="O11" s="137">
        <f>IF(O$6=0,0,VLOOKUP($A11,'base (3)'!$A:$P,O$6+4,FALSE))</f>
        <v>0</v>
      </c>
      <c r="P11" s="137">
        <f>IF(P$6=0,0,VLOOKUP($A11,'base (3)'!$A:$P,P$6+4,FALSE))</f>
        <v>0</v>
      </c>
      <c r="Q11" s="205">
        <f>IF(Q$6=0,0,VLOOKUP($A11,'base (3)'!$A:$P,Q$6+4,FALSE))</f>
        <v>0</v>
      </c>
      <c r="R11" s="206"/>
      <c r="S11" s="207">
        <v>1486.8</v>
      </c>
      <c r="T11" s="208">
        <f t="shared" si="3"/>
        <v>0.46250171245085225</v>
      </c>
      <c r="W11" s="45">
        <f t="shared" si="4"/>
        <v>100</v>
      </c>
    </row>
    <row r="12" spans="1:23" x14ac:dyDescent="0.2">
      <c r="A12" s="202" t="str">
        <f t="shared" si="2"/>
        <v>6|4</v>
      </c>
      <c r="B12" s="209" t="s">
        <v>90</v>
      </c>
      <c r="C12" s="204" t="s">
        <v>91</v>
      </c>
      <c r="D12" s="135"/>
      <c r="E12" s="136">
        <v>4</v>
      </c>
      <c r="F12" s="137">
        <f>IF(E$6&lt;3,0,IF(F$6=0,0,VLOOKUP($A12,'base (3)'!$A:$P,F$6+4,FALSE)))</f>
        <v>10</v>
      </c>
      <c r="G12" s="137">
        <f>IF(E$6&lt;3,0,IF(G$6=0,0,VLOOKUP($A12,'base (3)'!$A:$P,G$6+4,FALSE)))</f>
        <v>20</v>
      </c>
      <c r="H12" s="137">
        <f>IF(H$6=0,0,VLOOKUP($A12,'base (3)'!$A:$P,H$6+4,FALSE))</f>
        <v>20</v>
      </c>
      <c r="I12" s="137">
        <f>IF(I$6=0,0,VLOOKUP($A12,'base (3)'!$A:$P,I$6+4,FALSE))</f>
        <v>20</v>
      </c>
      <c r="J12" s="137">
        <f>IF(J$6=0,0,VLOOKUP($A12,'base (3)'!$A:$P,J$6+4,FALSE))</f>
        <v>20</v>
      </c>
      <c r="K12" s="137">
        <f>IF(K$6=0,0,VLOOKUP($A12,'base (3)'!$A:$P,K$6+4,FALSE))</f>
        <v>10</v>
      </c>
      <c r="L12" s="137">
        <f>IF(L$6=0,0,VLOOKUP($A12,'base (3)'!$A:$P,L$6+4,FALSE))</f>
        <v>0</v>
      </c>
      <c r="M12" s="137">
        <f>IF(M$6=0,0,VLOOKUP($A12,'base (3)'!$A:$P,M$6+4,FALSE))</f>
        <v>0</v>
      </c>
      <c r="N12" s="137">
        <f>IF(N$6=0,0,VLOOKUP($A12,'base (3)'!$A:$P,N$6+4,FALSE))</f>
        <v>0</v>
      </c>
      <c r="O12" s="137">
        <f>IF(O$6=0,0,VLOOKUP($A12,'base (3)'!$A:$P,O$6+4,FALSE))</f>
        <v>0</v>
      </c>
      <c r="P12" s="137">
        <f>IF(P$6=0,0,VLOOKUP($A12,'base (3)'!$A:$P,P$6+4,FALSE))</f>
        <v>0</v>
      </c>
      <c r="Q12" s="205">
        <f>IF(Q$6=0,0,VLOOKUP($A12,'base (3)'!$A:$P,Q$6+4,FALSE))</f>
        <v>0</v>
      </c>
      <c r="R12" s="206"/>
      <c r="S12" s="207">
        <v>822.91</v>
      </c>
      <c r="T12" s="208">
        <f t="shared" si="3"/>
        <v>0.25598418361106456</v>
      </c>
      <c r="W12" s="45">
        <f t="shared" si="4"/>
        <v>100</v>
      </c>
    </row>
    <row r="13" spans="1:23" x14ac:dyDescent="0.2">
      <c r="A13" s="202" t="str">
        <f t="shared" si="2"/>
        <v>6|5</v>
      </c>
      <c r="B13" s="209" t="s">
        <v>93</v>
      </c>
      <c r="C13" s="204" t="s">
        <v>94</v>
      </c>
      <c r="D13" s="135"/>
      <c r="E13" s="136">
        <v>5</v>
      </c>
      <c r="F13" s="137">
        <f>IF(E$6&lt;3,0,IF(F$6=0,0,VLOOKUP($A13,'base (3)'!$A:$P,F$6+4,FALSE)))</f>
        <v>5</v>
      </c>
      <c r="G13" s="137">
        <f>IF(E$6&lt;3,0,IF(G$6=0,0,VLOOKUP($A13,'base (3)'!$A:$P,G$6+4,FALSE)))</f>
        <v>10</v>
      </c>
      <c r="H13" s="137">
        <f>IF(H$6=0,0,VLOOKUP($A13,'base (3)'!$A:$P,H$6+4,FALSE))</f>
        <v>20</v>
      </c>
      <c r="I13" s="137">
        <f>IF(I$6=0,0,VLOOKUP($A13,'base (3)'!$A:$P,I$6+4,FALSE))</f>
        <v>30</v>
      </c>
      <c r="J13" s="137">
        <f>IF(J$6=0,0,VLOOKUP($A13,'base (3)'!$A:$P,J$6+4,FALSE))</f>
        <v>25</v>
      </c>
      <c r="K13" s="137">
        <f>IF(K$6=0,0,VLOOKUP($A13,'base (3)'!$A:$P,K$6+4,FALSE))</f>
        <v>10</v>
      </c>
      <c r="L13" s="137">
        <f>IF(L$6=0,0,VLOOKUP($A13,'base (3)'!$A:$P,L$6+4,FALSE))</f>
        <v>0</v>
      </c>
      <c r="M13" s="137">
        <f>IF(M$6=0,0,VLOOKUP($A13,'base (3)'!$A:$P,M$6+4,FALSE))</f>
        <v>0</v>
      </c>
      <c r="N13" s="137">
        <f>IF(N$6=0,0,VLOOKUP($A13,'base (3)'!$A:$P,N$6+4,FALSE))</f>
        <v>0</v>
      </c>
      <c r="O13" s="137">
        <f>IF(O$6=0,0,VLOOKUP($A13,'base (3)'!$A:$P,O$6+4,FALSE))</f>
        <v>0</v>
      </c>
      <c r="P13" s="137">
        <f>IF(P$6=0,0,VLOOKUP($A13,'base (3)'!$A:$P,P$6+4,FALSE))</f>
        <v>0</v>
      </c>
      <c r="Q13" s="205">
        <f>IF(Q$6=0,0,VLOOKUP($A13,'base (3)'!$A:$P,Q$6+4,FALSE))</f>
        <v>0</v>
      </c>
      <c r="R13" s="206"/>
      <c r="S13" s="207">
        <v>7217.4</v>
      </c>
      <c r="T13" s="208">
        <f t="shared" si="3"/>
        <v>2.2451303870344237</v>
      </c>
      <c r="W13" s="45">
        <f t="shared" si="4"/>
        <v>100</v>
      </c>
    </row>
    <row r="14" spans="1:23" hidden="1" x14ac:dyDescent="0.2">
      <c r="A14" s="202" t="str">
        <f t="shared" si="2"/>
        <v>6|6</v>
      </c>
      <c r="B14" s="209" t="s">
        <v>96</v>
      </c>
      <c r="C14" s="204" t="s">
        <v>58</v>
      </c>
      <c r="D14" s="135"/>
      <c r="E14" s="136">
        <v>3</v>
      </c>
      <c r="F14" s="137">
        <f>IF(E$6&lt;3,0,IF(F$6=0,0,VLOOKUP($A14,'base (3)'!$A:$P,F$6+4,FALSE)))</f>
        <v>0</v>
      </c>
      <c r="G14" s="137">
        <f>IF(E$6&lt;3,0,IF(G$6=0,0,VLOOKUP($A14,'base (3)'!$A:$P,G$6+4,FALSE)))</f>
        <v>0</v>
      </c>
      <c r="H14" s="137">
        <f>IF(H$6=0,0,VLOOKUP($A14,'base (3)'!$A:$P,H$6+4,FALSE))</f>
        <v>50</v>
      </c>
      <c r="I14" s="137">
        <f>IF(I$6=0,0,VLOOKUP($A14,'base (3)'!$A:$P,I$6+4,FALSE))</f>
        <v>50</v>
      </c>
      <c r="J14" s="137">
        <f>IF(J$6=0,0,VLOOKUP($A14,'base (3)'!$A:$P,J$6+4,FALSE))</f>
        <v>0</v>
      </c>
      <c r="K14" s="137">
        <f>IF(K$6=0,0,VLOOKUP($A14,'base (3)'!$A:$P,K$6+4,FALSE))</f>
        <v>0</v>
      </c>
      <c r="L14" s="137">
        <f>IF(L$6=0,0,VLOOKUP($A14,'base (3)'!$A:$P,L$6+4,FALSE))</f>
        <v>0</v>
      </c>
      <c r="M14" s="137">
        <f>IF(M$6=0,0,VLOOKUP($A14,'base (3)'!$A:$P,M$6+4,FALSE))</f>
        <v>0</v>
      </c>
      <c r="N14" s="137">
        <f>IF(N$6=0,0,VLOOKUP($A14,'base (3)'!$A:$P,N$6+4,FALSE))</f>
        <v>0</v>
      </c>
      <c r="O14" s="137">
        <f>IF(O$6=0,0,VLOOKUP($A14,'base (3)'!$A:$P,O$6+4,FALSE))</f>
        <v>0</v>
      </c>
      <c r="P14" s="137">
        <f>IF(P$6=0,0,VLOOKUP($A14,'base (3)'!$A:$P,P$6+4,FALSE))</f>
        <v>0</v>
      </c>
      <c r="Q14" s="205">
        <f>IF(Q$6=0,0,VLOOKUP($A14,'base (3)'!$A:$P,Q$6+4,FALSE))</f>
        <v>0</v>
      </c>
      <c r="R14" s="206"/>
      <c r="S14" s="207">
        <v>0</v>
      </c>
      <c r="T14" s="208">
        <f t="shared" si="3"/>
        <v>0</v>
      </c>
      <c r="W14" s="45">
        <f t="shared" si="4"/>
        <v>100</v>
      </c>
    </row>
    <row r="15" spans="1:23" hidden="1" x14ac:dyDescent="0.2">
      <c r="A15" s="202" t="str">
        <f t="shared" si="2"/>
        <v>6|7</v>
      </c>
      <c r="B15" s="209" t="s">
        <v>97</v>
      </c>
      <c r="C15" s="204" t="s">
        <v>98</v>
      </c>
      <c r="D15" s="135"/>
      <c r="E15" s="136">
        <v>5</v>
      </c>
      <c r="F15" s="137">
        <f>IF(E$6&lt;3,0,IF(F$6=0,0,VLOOKUP($A15,'base (3)'!$A:$P,F$6+4,FALSE)))</f>
        <v>0</v>
      </c>
      <c r="G15" s="137">
        <f>IF(E$6&lt;3,0,IF(G$6=0,0,VLOOKUP($A15,'base (3)'!$A:$P,G$6+4,FALSE)))</f>
        <v>0</v>
      </c>
      <c r="H15" s="137">
        <f>IF(H$6=0,0,VLOOKUP($A15,'base (3)'!$A:$P,H$6+4,FALSE))</f>
        <v>20</v>
      </c>
      <c r="I15" s="137">
        <f>IF(I$6=0,0,VLOOKUP($A15,'base (3)'!$A:$P,I$6+4,FALSE))</f>
        <v>30</v>
      </c>
      <c r="J15" s="137">
        <f>IF(J$6=0,0,VLOOKUP($A15,'base (3)'!$A:$P,J$6+4,FALSE))</f>
        <v>30</v>
      </c>
      <c r="K15" s="137">
        <f>IF(K$6=0,0,VLOOKUP($A15,'base (3)'!$A:$P,K$6+4,FALSE))</f>
        <v>20</v>
      </c>
      <c r="L15" s="137">
        <f>IF(L$6=0,0,VLOOKUP($A15,'base (3)'!$A:$P,L$6+4,FALSE))</f>
        <v>0</v>
      </c>
      <c r="M15" s="137">
        <f>IF(M$6=0,0,VLOOKUP($A15,'base (3)'!$A:$P,M$6+4,FALSE))</f>
        <v>0</v>
      </c>
      <c r="N15" s="137">
        <f>IF(N$6=0,0,VLOOKUP($A15,'base (3)'!$A:$P,N$6+4,FALSE))</f>
        <v>0</v>
      </c>
      <c r="O15" s="137">
        <f>IF(O$6=0,0,VLOOKUP($A15,'base (3)'!$A:$P,O$6+4,FALSE))</f>
        <v>0</v>
      </c>
      <c r="P15" s="137">
        <f>IF(P$6=0,0,VLOOKUP($A15,'base (3)'!$A:$P,P$6+4,FALSE))</f>
        <v>0</v>
      </c>
      <c r="Q15" s="205">
        <f>IF(Q$6=0,0,VLOOKUP($A15,'base (3)'!$A:$P,Q$6+4,FALSE))</f>
        <v>0</v>
      </c>
      <c r="R15" s="206"/>
      <c r="S15" s="207"/>
      <c r="T15" s="208">
        <f t="shared" si="3"/>
        <v>0</v>
      </c>
      <c r="W15" s="45">
        <f t="shared" si="4"/>
        <v>100</v>
      </c>
    </row>
    <row r="16" spans="1:23" x14ac:dyDescent="0.2">
      <c r="A16" s="202" t="str">
        <f t="shared" si="2"/>
        <v>6|8</v>
      </c>
      <c r="B16" s="209" t="s">
        <v>99</v>
      </c>
      <c r="C16" s="204" t="s">
        <v>166</v>
      </c>
      <c r="D16" s="135"/>
      <c r="E16" s="136">
        <v>6</v>
      </c>
      <c r="F16" s="137">
        <f>IF(E$6&lt;3,0,IF(F$6=0,0,VLOOKUP($A16,'base (3)'!$A:$P,F$6+4,FALSE)))</f>
        <v>10</v>
      </c>
      <c r="G16" s="137">
        <f>IF(E$6&lt;3,0,IF(G$6=0,0,VLOOKUP($A16,'base (3)'!$A:$P,G$6+4,FALSE)))</f>
        <v>10</v>
      </c>
      <c r="H16" s="137">
        <f>IF(H$6=0,0,VLOOKUP($A16,'base (3)'!$A:$P,H$6+4,FALSE))</f>
        <v>20</v>
      </c>
      <c r="I16" s="137">
        <f>IF(I$6=0,0,VLOOKUP($A16,'base (3)'!$A:$P,I$6+4,FALSE))</f>
        <v>20</v>
      </c>
      <c r="J16" s="137">
        <f>IF(J$6=0,0,VLOOKUP($A16,'base (3)'!$A:$P,J$6+4,FALSE))</f>
        <v>20</v>
      </c>
      <c r="K16" s="137">
        <f>IF(K$6=0,0,VLOOKUP($A16,'base (3)'!$A:$P,K$6+4,FALSE))</f>
        <v>20</v>
      </c>
      <c r="L16" s="137">
        <f>IF(L$6=0,0,VLOOKUP($A16,'base (3)'!$A:$P,L$6+4,FALSE))</f>
        <v>0</v>
      </c>
      <c r="M16" s="137">
        <f>IF(M$6=0,0,VLOOKUP($A16,'base (3)'!$A:$P,M$6+4,FALSE))</f>
        <v>0</v>
      </c>
      <c r="N16" s="137">
        <f>IF(N$6=0,0,VLOOKUP($A16,'base (3)'!$A:$P,N$6+4,FALSE))</f>
        <v>0</v>
      </c>
      <c r="O16" s="137">
        <f>IF(O$6=0,0,VLOOKUP($A16,'base (3)'!$A:$P,O$6+4,FALSE))</f>
        <v>0</v>
      </c>
      <c r="P16" s="137">
        <f>IF(P$6=0,0,VLOOKUP($A16,'base (3)'!$A:$P,P$6+4,FALSE))</f>
        <v>0</v>
      </c>
      <c r="Q16" s="205">
        <f>IF(Q$6=0,0,VLOOKUP($A16,'base (3)'!$A:$P,Q$6+4,FALSE))</f>
        <v>0</v>
      </c>
      <c r="R16" s="206"/>
      <c r="S16" s="207">
        <v>16300.979999999998</v>
      </c>
      <c r="T16" s="208">
        <f t="shared" si="3"/>
        <v>5.0707769468839734</v>
      </c>
      <c r="W16" s="45">
        <f t="shared" si="4"/>
        <v>100</v>
      </c>
    </row>
    <row r="17" spans="1:23" hidden="1" x14ac:dyDescent="0.2">
      <c r="A17" s="202" t="str">
        <f t="shared" si="2"/>
        <v>6|9</v>
      </c>
      <c r="B17" s="209" t="s">
        <v>118</v>
      </c>
      <c r="C17" s="204" t="s">
        <v>168</v>
      </c>
      <c r="D17" s="135"/>
      <c r="E17" s="136">
        <v>6</v>
      </c>
      <c r="F17" s="137">
        <f>IF(E$6&lt;3,0,IF(F$6=0,0,VLOOKUP($A17,'base (3)'!$A:$P,F$6+4,FALSE)))</f>
        <v>10</v>
      </c>
      <c r="G17" s="137">
        <f>IF(E$6&lt;3,0,IF(G$6=0,0,VLOOKUP($A17,'base (3)'!$A:$P,G$6+4,FALSE)))</f>
        <v>20</v>
      </c>
      <c r="H17" s="137">
        <f>IF(H$6=0,0,VLOOKUP($A17,'base (3)'!$A:$P,H$6+4,FALSE))</f>
        <v>20</v>
      </c>
      <c r="I17" s="137">
        <f>IF(I$6=0,0,VLOOKUP($A17,'base (3)'!$A:$P,I$6+4,FALSE))</f>
        <v>20</v>
      </c>
      <c r="J17" s="137">
        <f>IF(J$6=0,0,VLOOKUP($A17,'base (3)'!$A:$P,J$6+4,FALSE))</f>
        <v>20</v>
      </c>
      <c r="K17" s="137">
        <f>IF(K$6=0,0,VLOOKUP($A17,'base (3)'!$A:$P,K$6+4,FALSE))</f>
        <v>10</v>
      </c>
      <c r="L17" s="137">
        <f>IF(L$6=0,0,VLOOKUP($A17,'base (3)'!$A:$P,L$6+4,FALSE))</f>
        <v>0</v>
      </c>
      <c r="M17" s="137">
        <f>IF(M$6=0,0,VLOOKUP($A17,'base (3)'!$A:$P,M$6+4,FALSE))</f>
        <v>0</v>
      </c>
      <c r="N17" s="137">
        <f>IF(N$6=0,0,VLOOKUP($A17,'base (3)'!$A:$P,N$6+4,FALSE))</f>
        <v>0</v>
      </c>
      <c r="O17" s="137">
        <f>IF(O$6=0,0,VLOOKUP($A17,'base (3)'!$A:$P,O$6+4,FALSE))</f>
        <v>0</v>
      </c>
      <c r="P17" s="137">
        <f>IF(P$6=0,0,VLOOKUP($A17,'base (3)'!$A:$P,P$6+4,FALSE))</f>
        <v>0</v>
      </c>
      <c r="Q17" s="205">
        <f>IF(Q$6=0,0,VLOOKUP($A17,'base (3)'!$A:$P,Q$6+4,FALSE))</f>
        <v>0</v>
      </c>
      <c r="R17" s="206"/>
      <c r="S17" s="207"/>
      <c r="T17" s="208">
        <f t="shared" si="3"/>
        <v>0</v>
      </c>
      <c r="W17" s="45">
        <f t="shared" si="4"/>
        <v>100</v>
      </c>
    </row>
    <row r="18" spans="1:23" x14ac:dyDescent="0.2">
      <c r="A18" s="202" t="str">
        <f t="shared" si="2"/>
        <v>6|10</v>
      </c>
      <c r="B18" s="209" t="s">
        <v>125</v>
      </c>
      <c r="C18" s="204" t="s">
        <v>169</v>
      </c>
      <c r="D18" s="135"/>
      <c r="E18" s="136"/>
      <c r="F18" s="137">
        <f>IF(E$6&lt;3,0,IF(F$6=0,0,VLOOKUP($A18,'base (3)'!$A:$P,F$6+4,FALSE)))</f>
        <v>0</v>
      </c>
      <c r="G18" s="137">
        <f>IF(E$6&lt;3,0,IF(G$6=0,0,VLOOKUP($A18,'base (3)'!$A:$P,G$6+4,FALSE)))</f>
        <v>0</v>
      </c>
      <c r="H18" s="137">
        <f>IF(H$6=0,0,VLOOKUP($A18,'base (3)'!$A:$P,H$6+4,FALSE))</f>
        <v>20</v>
      </c>
      <c r="I18" s="137">
        <f>IF(I$6=0,0,VLOOKUP($A18,'base (3)'!$A:$P,I$6+4,FALSE))</f>
        <v>30</v>
      </c>
      <c r="J18" s="137">
        <f>IF(J$6=0,0,VLOOKUP($A18,'base (3)'!$A:$P,J$6+4,FALSE))</f>
        <v>30</v>
      </c>
      <c r="K18" s="137">
        <f>IF(K$6=0,0,VLOOKUP($A18,'base (3)'!$A:$P,K$6+4,FALSE))</f>
        <v>20</v>
      </c>
      <c r="L18" s="137">
        <f>IF(L$6=0,0,VLOOKUP($A18,'base (3)'!$A:$P,L$6+4,FALSE))</f>
        <v>0</v>
      </c>
      <c r="M18" s="137">
        <f>IF(M$6=0,0,VLOOKUP($A18,'base (3)'!$A:$P,M$6+4,FALSE))</f>
        <v>0</v>
      </c>
      <c r="N18" s="137">
        <f>IF(N$6=0,0,VLOOKUP($A18,'base (3)'!$A:$P,N$6+4,FALSE))</f>
        <v>0</v>
      </c>
      <c r="O18" s="137">
        <f>IF(O$6=0,0,VLOOKUP($A18,'base (3)'!$A:$P,O$6+4,FALSE))</f>
        <v>0</v>
      </c>
      <c r="P18" s="137">
        <f>IF(P$6=0,0,VLOOKUP($A18,'base (3)'!$A:$P,P$6+4,FALSE))</f>
        <v>0</v>
      </c>
      <c r="Q18" s="205">
        <f>IF(Q$6=0,0,VLOOKUP($A18,'base (3)'!$A:$P,Q$6+4,FALSE))</f>
        <v>0</v>
      </c>
      <c r="R18" s="206"/>
      <c r="S18" s="207">
        <v>93316.54</v>
      </c>
      <c r="T18" s="208">
        <f t="shared" si="3"/>
        <v>29.028154122940848</v>
      </c>
      <c r="W18" s="45">
        <f t="shared" si="4"/>
        <v>100</v>
      </c>
    </row>
    <row r="19" spans="1:23" x14ac:dyDescent="0.2">
      <c r="A19" s="202" t="str">
        <f t="shared" si="2"/>
        <v>6|11</v>
      </c>
      <c r="B19" s="209" t="s">
        <v>135</v>
      </c>
      <c r="C19" s="204" t="s">
        <v>134</v>
      </c>
      <c r="D19" s="135"/>
      <c r="E19" s="136"/>
      <c r="F19" s="137">
        <f>IF(E$6&lt;3,0,IF(F$6=0,0,VLOOKUP($A19,'base (3)'!$A:$P,F$6+4,FALSE)))</f>
        <v>10</v>
      </c>
      <c r="G19" s="137">
        <f>IF(E$6&lt;3,0,IF(G$6=0,0,VLOOKUP($A19,'base (3)'!$A:$P,G$6+4,FALSE)))</f>
        <v>10</v>
      </c>
      <c r="H19" s="137">
        <f>IF(H$6=0,0,VLOOKUP($A19,'base (3)'!$A:$P,H$6+4,FALSE))</f>
        <v>20</v>
      </c>
      <c r="I19" s="137">
        <f>IF(I$6=0,0,VLOOKUP($A19,'base (3)'!$A:$P,I$6+4,FALSE))</f>
        <v>20</v>
      </c>
      <c r="J19" s="137">
        <f>IF(J$6=0,0,VLOOKUP($A19,'base (3)'!$A:$P,J$6+4,FALSE))</f>
        <v>20</v>
      </c>
      <c r="K19" s="137">
        <f>IF(K$6=0,0,VLOOKUP($A19,'base (3)'!$A:$P,K$6+4,FALSE))</f>
        <v>20</v>
      </c>
      <c r="L19" s="137">
        <f>IF(L$6=0,0,VLOOKUP($A19,'base (3)'!$A:$P,L$6+4,FALSE))</f>
        <v>0</v>
      </c>
      <c r="M19" s="137">
        <f>IF(M$6=0,0,VLOOKUP($A19,'base (3)'!$A:$P,M$6+4,FALSE))</f>
        <v>0</v>
      </c>
      <c r="N19" s="137">
        <f>IF(N$6=0,0,VLOOKUP($A19,'base (3)'!$A:$P,N$6+4,FALSE))</f>
        <v>0</v>
      </c>
      <c r="O19" s="137">
        <f>IF(O$6=0,0,VLOOKUP($A19,'base (3)'!$A:$P,O$6+4,FALSE))</f>
        <v>0</v>
      </c>
      <c r="P19" s="137">
        <f>IF(P$6=0,0,VLOOKUP($A19,'base (3)'!$A:$P,P$6+4,FALSE))</f>
        <v>0</v>
      </c>
      <c r="Q19" s="205">
        <f>IF(Q$6=0,0,VLOOKUP($A19,'base (3)'!$A:$P,Q$6+4,FALSE))</f>
        <v>0</v>
      </c>
      <c r="R19" s="206"/>
      <c r="S19" s="207">
        <v>167536.07999999999</v>
      </c>
      <c r="T19" s="208">
        <f t="shared" si="3"/>
        <v>52.115768023475226</v>
      </c>
      <c r="W19" s="45">
        <f t="shared" si="4"/>
        <v>100</v>
      </c>
    </row>
    <row r="20" spans="1:23" x14ac:dyDescent="0.2">
      <c r="A20" s="202" t="str">
        <f t="shared" si="2"/>
        <v>6|12</v>
      </c>
      <c r="B20" s="209" t="s">
        <v>139</v>
      </c>
      <c r="C20" s="204" t="s">
        <v>140</v>
      </c>
      <c r="D20" s="135"/>
      <c r="E20" s="136"/>
      <c r="F20" s="137">
        <f>IF(E$6&lt;3,0,IF(F$6=0,0,VLOOKUP($A20,'base (3)'!$A:$P,F$6+4,FALSE)))</f>
        <v>10</v>
      </c>
      <c r="G20" s="137">
        <f>IF(E$6&lt;3,0,IF(G$6=0,0,VLOOKUP($A20,'base (3)'!$A:$P,G$6+4,FALSE)))</f>
        <v>20</v>
      </c>
      <c r="H20" s="137">
        <f>IF(H$6=0,0,VLOOKUP($A20,'base (3)'!$A:$P,H$6+4,FALSE))</f>
        <v>20</v>
      </c>
      <c r="I20" s="137">
        <f>IF(I$6=0,0,VLOOKUP($A20,'base (3)'!$A:$P,I$6+4,FALSE))</f>
        <v>20</v>
      </c>
      <c r="J20" s="137">
        <f>IF(J$6=0,0,VLOOKUP($A20,'base (3)'!$A:$P,J$6+4,FALSE))</f>
        <v>20</v>
      </c>
      <c r="K20" s="137">
        <f>IF(K$6=0,0,VLOOKUP($A20,'base (3)'!$A:$P,K$6+4,FALSE))</f>
        <v>10</v>
      </c>
      <c r="L20" s="137">
        <f>IF(L$6=0,0,VLOOKUP($A20,'base (3)'!$A:$P,L$6+4,FALSE))</f>
        <v>0</v>
      </c>
      <c r="M20" s="137">
        <f>IF(M$6=0,0,VLOOKUP($A20,'base (3)'!$A:$P,M$6+4,FALSE))</f>
        <v>0</v>
      </c>
      <c r="N20" s="137">
        <f>IF(N$6=0,0,VLOOKUP($A20,'base (3)'!$A:$P,N$6+4,FALSE))</f>
        <v>0</v>
      </c>
      <c r="O20" s="137">
        <f>IF(O$6=0,0,VLOOKUP($A20,'base (3)'!$A:$P,O$6+4,FALSE))</f>
        <v>0</v>
      </c>
      <c r="P20" s="137">
        <f>IF(P$6=0,0,VLOOKUP($A20,'base (3)'!$A:$P,P$6+4,FALSE))</f>
        <v>0</v>
      </c>
      <c r="Q20" s="205">
        <f>IF(Q$6=0,0,VLOOKUP($A20,'base (3)'!$A:$P,Q$6+4,FALSE))</f>
        <v>0</v>
      </c>
      <c r="R20" s="206"/>
      <c r="S20" s="207">
        <v>516.15</v>
      </c>
      <c r="T20" s="208">
        <f t="shared" si="3"/>
        <v>0.16055976518799259</v>
      </c>
      <c r="W20" s="45">
        <f t="shared" si="4"/>
        <v>100</v>
      </c>
    </row>
    <row r="21" spans="1:23" hidden="1" x14ac:dyDescent="0.2">
      <c r="A21" s="148"/>
      <c r="B21" s="210"/>
      <c r="C21" s="211"/>
      <c r="D21" s="211"/>
      <c r="E21" s="136"/>
      <c r="F21" s="137" t="e">
        <f>IF(F$6=0,0,VLOOKUP($A21,'base (3)'!$A:$P,F$6+4,FALSE))</f>
        <v>#N/A</v>
      </c>
      <c r="G21" s="142"/>
      <c r="H21" s="142"/>
      <c r="I21" s="142"/>
      <c r="J21" s="142"/>
      <c r="K21" s="141"/>
      <c r="L21" s="141"/>
      <c r="M21" s="141"/>
      <c r="N21" s="141"/>
      <c r="O21" s="141"/>
      <c r="P21" s="141"/>
      <c r="Q21" s="141"/>
      <c r="R21" s="138"/>
      <c r="S21" s="212"/>
      <c r="T21" s="208">
        <f t="shared" si="3"/>
        <v>0</v>
      </c>
    </row>
    <row r="22" spans="1:23" hidden="1" x14ac:dyDescent="0.2">
      <c r="A22" s="148"/>
      <c r="B22" s="210"/>
      <c r="C22" s="211"/>
      <c r="D22" s="211"/>
      <c r="E22" s="136"/>
      <c r="F22" s="137" t="e">
        <f>IF(F$6=0,0,VLOOKUP($A22,'base (3)'!$A:$P,F$6+4,FALSE))</f>
        <v>#N/A</v>
      </c>
      <c r="G22" s="142"/>
      <c r="H22" s="142"/>
      <c r="I22" s="142"/>
      <c r="J22" s="142"/>
      <c r="K22" s="141"/>
      <c r="L22" s="141"/>
      <c r="M22" s="141"/>
      <c r="N22" s="141"/>
      <c r="O22" s="141"/>
      <c r="P22" s="141"/>
      <c r="Q22" s="141"/>
      <c r="R22" s="138"/>
      <c r="S22" s="212"/>
      <c r="T22" s="208">
        <f t="shared" si="3"/>
        <v>0</v>
      </c>
    </row>
    <row r="23" spans="1:23" hidden="1" x14ac:dyDescent="0.2">
      <c r="A23" s="148"/>
      <c r="B23" s="210"/>
      <c r="C23" s="211"/>
      <c r="D23" s="211"/>
      <c r="E23" s="136"/>
      <c r="F23" s="137" t="e">
        <f>IF(F$6=0,0,VLOOKUP($A23,'base (3)'!$A:$P,F$6+4,FALSE))</f>
        <v>#N/A</v>
      </c>
      <c r="G23" s="142"/>
      <c r="H23" s="142"/>
      <c r="I23" s="142"/>
      <c r="J23" s="142"/>
      <c r="K23" s="141"/>
      <c r="L23" s="141"/>
      <c r="M23" s="141"/>
      <c r="N23" s="141"/>
      <c r="O23" s="141"/>
      <c r="P23" s="141"/>
      <c r="Q23" s="141"/>
      <c r="R23" s="138"/>
      <c r="S23" s="212"/>
      <c r="T23" s="208">
        <f t="shared" si="3"/>
        <v>0</v>
      </c>
    </row>
    <row r="24" spans="1:23" hidden="1" x14ac:dyDescent="0.2">
      <c r="A24" s="148"/>
      <c r="B24" s="210"/>
      <c r="C24" s="211"/>
      <c r="D24" s="211"/>
      <c r="E24" s="136"/>
      <c r="F24" s="137" t="e">
        <f>IF(F$6=0,0,VLOOKUP($A24,'base (3)'!$A:$P,F$6+4,FALSE))</f>
        <v>#N/A</v>
      </c>
      <c r="G24" s="142"/>
      <c r="H24" s="142"/>
      <c r="I24" s="142"/>
      <c r="J24" s="142"/>
      <c r="K24" s="141"/>
      <c r="L24" s="141"/>
      <c r="M24" s="141"/>
      <c r="N24" s="141"/>
      <c r="O24" s="141"/>
      <c r="P24" s="141"/>
      <c r="Q24" s="141"/>
      <c r="R24" s="138"/>
      <c r="S24" s="212"/>
      <c r="T24" s="208">
        <f t="shared" si="3"/>
        <v>0</v>
      </c>
    </row>
    <row r="25" spans="1:23" hidden="1" x14ac:dyDescent="0.2">
      <c r="A25" s="148"/>
      <c r="B25" s="210"/>
      <c r="C25" s="211"/>
      <c r="D25" s="211"/>
      <c r="E25" s="136"/>
      <c r="F25" s="137" t="e">
        <f>IF(F$6=0,0,VLOOKUP($A25,'base (3)'!$A:$P,F$6+4,FALSE))</f>
        <v>#N/A</v>
      </c>
      <c r="G25" s="142"/>
      <c r="H25" s="142"/>
      <c r="I25" s="142"/>
      <c r="J25" s="142"/>
      <c r="K25" s="141"/>
      <c r="L25" s="141"/>
      <c r="M25" s="141"/>
      <c r="N25" s="141"/>
      <c r="O25" s="141"/>
      <c r="P25" s="141"/>
      <c r="Q25" s="141"/>
      <c r="R25" s="138"/>
      <c r="S25" s="212"/>
      <c r="T25" s="208">
        <f t="shared" si="3"/>
        <v>0</v>
      </c>
    </row>
    <row r="26" spans="1:23" hidden="1" x14ac:dyDescent="0.2">
      <c r="A26" s="148"/>
      <c r="B26" s="210"/>
      <c r="C26" s="211"/>
      <c r="D26" s="211"/>
      <c r="E26" s="136"/>
      <c r="F26" s="137" t="e">
        <f>IF(F$6=0,0,VLOOKUP($A26,'base (3)'!$A:$P,F$6+4,FALSE))</f>
        <v>#N/A</v>
      </c>
      <c r="G26" s="142"/>
      <c r="H26" s="142"/>
      <c r="I26" s="142"/>
      <c r="J26" s="142"/>
      <c r="K26" s="141"/>
      <c r="L26" s="141"/>
      <c r="M26" s="141"/>
      <c r="N26" s="141"/>
      <c r="O26" s="141"/>
      <c r="P26" s="141"/>
      <c r="Q26" s="141"/>
      <c r="R26" s="138"/>
      <c r="S26" s="212"/>
      <c r="T26" s="208">
        <f t="shared" si="3"/>
        <v>0</v>
      </c>
    </row>
    <row r="27" spans="1:23" hidden="1" x14ac:dyDescent="0.2">
      <c r="A27" s="148"/>
      <c r="B27" s="210"/>
      <c r="C27" s="211"/>
      <c r="D27" s="211"/>
      <c r="E27" s="136"/>
      <c r="F27" s="137" t="e">
        <f>IF(F$6=0,0,VLOOKUP($A27,'base (3)'!$A:$P,F$6+4,FALSE))</f>
        <v>#N/A</v>
      </c>
      <c r="G27" s="142"/>
      <c r="H27" s="142"/>
      <c r="I27" s="142"/>
      <c r="J27" s="142"/>
      <c r="K27" s="141"/>
      <c r="L27" s="141"/>
      <c r="M27" s="141"/>
      <c r="N27" s="141"/>
      <c r="O27" s="141"/>
      <c r="P27" s="141"/>
      <c r="Q27" s="141"/>
      <c r="R27" s="138"/>
      <c r="S27" s="212"/>
      <c r="T27" s="208">
        <f t="shared" si="3"/>
        <v>0</v>
      </c>
    </row>
    <row r="28" spans="1:23" ht="13.5" thickBot="1" x14ac:dyDescent="0.25">
      <c r="A28" s="148"/>
      <c r="B28" s="213"/>
      <c r="C28" s="214"/>
      <c r="D28" s="214"/>
      <c r="E28" s="214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6"/>
      <c r="T28" s="217"/>
    </row>
    <row r="29" spans="1:23" ht="14.25" thickTop="1" thickBot="1" x14ac:dyDescent="0.25">
      <c r="A29" s="148"/>
      <c r="B29" s="218"/>
      <c r="C29" s="219" t="s">
        <v>193</v>
      </c>
      <c r="D29" s="219" t="s">
        <v>193</v>
      </c>
      <c r="E29" s="220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2">
        <f>SUM(S9:S28)</f>
        <v>321469.07999999996</v>
      </c>
      <c r="T29" s="223">
        <f>SUM(T9:T27)</f>
        <v>100</v>
      </c>
    </row>
    <row r="30" spans="1:23" ht="18.75" thickTop="1" x14ac:dyDescent="0.25">
      <c r="A30" s="148"/>
      <c r="B30" s="224" t="s">
        <v>194</v>
      </c>
      <c r="C30" s="225"/>
      <c r="D30" s="225"/>
      <c r="E30" s="225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7"/>
    </row>
    <row r="31" spans="1:23" ht="13.5" thickBot="1" x14ac:dyDescent="0.25">
      <c r="A31" s="148"/>
      <c r="B31" s="228" t="s">
        <v>189</v>
      </c>
      <c r="C31" s="229"/>
      <c r="D31" s="229"/>
      <c r="E31" s="229"/>
      <c r="F31" s="230" t="s">
        <v>195</v>
      </c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1"/>
      <c r="R31" s="189" t="s">
        <v>196</v>
      </c>
      <c r="S31" s="232" t="s">
        <v>187</v>
      </c>
      <c r="T31" s="233" t="s">
        <v>188</v>
      </c>
    </row>
    <row r="32" spans="1:23" ht="13.5" thickTop="1" x14ac:dyDescent="0.2">
      <c r="A32" s="148"/>
      <c r="B32" s="234"/>
      <c r="C32" s="235"/>
      <c r="D32" s="236"/>
      <c r="E32" s="236"/>
      <c r="F32" s="237">
        <f t="shared" ref="F32:Q32" si="5">F6</f>
        <v>1</v>
      </c>
      <c r="G32" s="237">
        <f t="shared" si="5"/>
        <v>2</v>
      </c>
      <c r="H32" s="237">
        <f t="shared" si="5"/>
        <v>3</v>
      </c>
      <c r="I32" s="237">
        <f t="shared" si="5"/>
        <v>4</v>
      </c>
      <c r="J32" s="237">
        <f t="shared" si="5"/>
        <v>5</v>
      </c>
      <c r="K32" s="237">
        <f t="shared" si="5"/>
        <v>6</v>
      </c>
      <c r="L32" s="237">
        <f t="shared" si="5"/>
        <v>0</v>
      </c>
      <c r="M32" s="237">
        <f t="shared" si="5"/>
        <v>0</v>
      </c>
      <c r="N32" s="237">
        <f t="shared" si="5"/>
        <v>0</v>
      </c>
      <c r="O32" s="237">
        <f t="shared" si="5"/>
        <v>0</v>
      </c>
      <c r="P32" s="237">
        <f t="shared" si="5"/>
        <v>0</v>
      </c>
      <c r="Q32" s="238">
        <f t="shared" si="5"/>
        <v>0</v>
      </c>
      <c r="R32" s="239" t="s">
        <v>197</v>
      </c>
      <c r="S32" s="240" t="s">
        <v>189</v>
      </c>
      <c r="T32" s="241" t="s">
        <v>189</v>
      </c>
    </row>
    <row r="33" spans="1:21" x14ac:dyDescent="0.2">
      <c r="A33" s="148"/>
      <c r="B33" s="242" t="s">
        <v>198</v>
      </c>
      <c r="C33" s="243" t="s">
        <v>199</v>
      </c>
      <c r="D33" s="244" t="s">
        <v>200</v>
      </c>
      <c r="E33" s="245" t="s">
        <v>201</v>
      </c>
      <c r="F33" s="246">
        <f t="shared" ref="F33:Q33" si="6">((F9/100)*$S$9)*$T$2</f>
        <v>11607.530808250674</v>
      </c>
      <c r="G33" s="246">
        <f t="shared" si="6"/>
        <v>8705.648106188004</v>
      </c>
      <c r="H33" s="246">
        <f t="shared" si="6"/>
        <v>8705.648106188004</v>
      </c>
      <c r="I33" s="246">
        <f t="shared" si="6"/>
        <v>0</v>
      </c>
      <c r="J33" s="246">
        <f t="shared" si="6"/>
        <v>0</v>
      </c>
      <c r="K33" s="246">
        <f t="shared" si="6"/>
        <v>0</v>
      </c>
      <c r="L33" s="246">
        <f t="shared" si="6"/>
        <v>0</v>
      </c>
      <c r="M33" s="246">
        <f t="shared" si="6"/>
        <v>0</v>
      </c>
      <c r="N33" s="246">
        <f t="shared" si="6"/>
        <v>0</v>
      </c>
      <c r="O33" s="246">
        <f t="shared" si="6"/>
        <v>0</v>
      </c>
      <c r="P33" s="246">
        <f t="shared" si="6"/>
        <v>0</v>
      </c>
      <c r="Q33" s="46">
        <f t="shared" si="6"/>
        <v>0</v>
      </c>
      <c r="R33" s="247">
        <f t="shared" ref="R33:R56" si="7">COUNTIF(F33:Q33,"&gt;0")</f>
        <v>3</v>
      </c>
      <c r="S33" s="248">
        <f t="shared" ref="S33:S56" si="8">SUM(F33:Q33)</f>
        <v>29018.827020626682</v>
      </c>
      <c r="T33" s="47">
        <f t="shared" ref="T33:T56" si="9">IF($S$61=0,0,(S33/$S$61))</f>
        <v>9.0269418821327038E-2</v>
      </c>
    </row>
    <row r="34" spans="1:21" x14ac:dyDescent="0.2">
      <c r="A34" s="148"/>
      <c r="B34" s="242" t="s">
        <v>202</v>
      </c>
      <c r="C34" s="249" t="s">
        <v>203</v>
      </c>
      <c r="D34" s="244" t="s">
        <v>204</v>
      </c>
      <c r="E34" s="245" t="s">
        <v>201</v>
      </c>
      <c r="F34" s="246">
        <f>((F9/100)*$S$9)*T3</f>
        <v>1062.9691917493265</v>
      </c>
      <c r="G34" s="246">
        <f t="shared" ref="G34:Q34" si="10">((G9/100)*$S$9)*$T$3</f>
        <v>797.22689381199461</v>
      </c>
      <c r="H34" s="246">
        <f t="shared" si="10"/>
        <v>797.22689381199461</v>
      </c>
      <c r="I34" s="246">
        <f t="shared" si="10"/>
        <v>0</v>
      </c>
      <c r="J34" s="246">
        <f t="shared" si="10"/>
        <v>0</v>
      </c>
      <c r="K34" s="246">
        <f t="shared" si="10"/>
        <v>0</v>
      </c>
      <c r="L34" s="246">
        <f t="shared" si="10"/>
        <v>0</v>
      </c>
      <c r="M34" s="246">
        <f t="shared" si="10"/>
        <v>0</v>
      </c>
      <c r="N34" s="246">
        <f t="shared" si="10"/>
        <v>0</v>
      </c>
      <c r="O34" s="246">
        <f t="shared" si="10"/>
        <v>0</v>
      </c>
      <c r="P34" s="246">
        <f t="shared" si="10"/>
        <v>0</v>
      </c>
      <c r="Q34" s="46">
        <f t="shared" si="10"/>
        <v>0</v>
      </c>
      <c r="R34" s="250">
        <f t="shared" si="7"/>
        <v>3</v>
      </c>
      <c r="S34" s="248">
        <f t="shared" si="8"/>
        <v>2657.4229793733157</v>
      </c>
      <c r="T34" s="47">
        <f t="shared" si="9"/>
        <v>8.2664963590691701E-3</v>
      </c>
      <c r="U34" s="48"/>
    </row>
    <row r="35" spans="1:21" x14ac:dyDescent="0.2">
      <c r="A35" s="148"/>
      <c r="B35" s="242" t="s">
        <v>205</v>
      </c>
      <c r="C35" s="251" t="s">
        <v>206</v>
      </c>
      <c r="D35" s="245" t="s">
        <v>200</v>
      </c>
      <c r="E35" s="245" t="s">
        <v>201</v>
      </c>
      <c r="F35" s="246">
        <f t="shared" ref="F35:Q35" si="11">((F10/100)*$S$10)*$T$2</f>
        <v>475.63713748146489</v>
      </c>
      <c r="G35" s="246">
        <f t="shared" si="11"/>
        <v>713.45570622219725</v>
      </c>
      <c r="H35" s="246">
        <f t="shared" si="11"/>
        <v>475.63713748146489</v>
      </c>
      <c r="I35" s="246">
        <f t="shared" si="11"/>
        <v>237.81856874073245</v>
      </c>
      <c r="J35" s="246">
        <f t="shared" si="11"/>
        <v>237.81856874073245</v>
      </c>
      <c r="K35" s="246">
        <f t="shared" si="11"/>
        <v>237.81856874073245</v>
      </c>
      <c r="L35" s="246">
        <f t="shared" si="11"/>
        <v>0</v>
      </c>
      <c r="M35" s="246">
        <f t="shared" si="11"/>
        <v>0</v>
      </c>
      <c r="N35" s="246">
        <f t="shared" si="11"/>
        <v>0</v>
      </c>
      <c r="O35" s="246">
        <f t="shared" si="11"/>
        <v>0</v>
      </c>
      <c r="P35" s="246">
        <f t="shared" si="11"/>
        <v>0</v>
      </c>
      <c r="Q35" s="46">
        <f t="shared" si="11"/>
        <v>0</v>
      </c>
      <c r="R35" s="250">
        <f t="shared" si="7"/>
        <v>6</v>
      </c>
      <c r="S35" s="248">
        <f t="shared" si="8"/>
        <v>2378.1856874073246</v>
      </c>
      <c r="T35" s="47">
        <f t="shared" si="9"/>
        <v>7.3978675877858146E-3</v>
      </c>
    </row>
    <row r="36" spans="1:21" x14ac:dyDescent="0.2">
      <c r="A36" s="148"/>
      <c r="B36" s="242" t="s">
        <v>207</v>
      </c>
      <c r="C36" s="252" t="s">
        <v>208</v>
      </c>
      <c r="D36" s="245" t="s">
        <v>204</v>
      </c>
      <c r="E36" s="245" t="s">
        <v>201</v>
      </c>
      <c r="F36" s="246">
        <f t="shared" ref="F36:Q36" si="12">((F10/100)*$S$10)*$T$3</f>
        <v>43.556862518535169</v>
      </c>
      <c r="G36" s="246">
        <f t="shared" si="12"/>
        <v>65.335293777802747</v>
      </c>
      <c r="H36" s="246">
        <f t="shared" si="12"/>
        <v>43.556862518535169</v>
      </c>
      <c r="I36" s="246">
        <f t="shared" si="12"/>
        <v>21.778431259267585</v>
      </c>
      <c r="J36" s="246">
        <f t="shared" si="12"/>
        <v>21.778431259267585</v>
      </c>
      <c r="K36" s="246">
        <f t="shared" si="12"/>
        <v>21.778431259267585</v>
      </c>
      <c r="L36" s="246">
        <f t="shared" si="12"/>
        <v>0</v>
      </c>
      <c r="M36" s="246">
        <f t="shared" si="12"/>
        <v>0</v>
      </c>
      <c r="N36" s="246">
        <f t="shared" si="12"/>
        <v>0</v>
      </c>
      <c r="O36" s="246">
        <f t="shared" si="12"/>
        <v>0</v>
      </c>
      <c r="P36" s="246">
        <f t="shared" si="12"/>
        <v>0</v>
      </c>
      <c r="Q36" s="46">
        <f t="shared" si="12"/>
        <v>0</v>
      </c>
      <c r="R36" s="250">
        <f t="shared" si="7"/>
        <v>6</v>
      </c>
      <c r="S36" s="248">
        <f t="shared" si="8"/>
        <v>217.78431259267586</v>
      </c>
      <c r="T36" s="47">
        <f t="shared" si="9"/>
        <v>6.7746581597420154E-4</v>
      </c>
      <c r="U36" s="48"/>
    </row>
    <row r="37" spans="1:21" x14ac:dyDescent="0.2">
      <c r="A37" s="148"/>
      <c r="B37" s="242" t="s">
        <v>209</v>
      </c>
      <c r="C37" s="251" t="s">
        <v>50</v>
      </c>
      <c r="D37" s="245" t="s">
        <v>200</v>
      </c>
      <c r="E37" s="245" t="s">
        <v>201</v>
      </c>
      <c r="F37" s="246">
        <f t="shared" ref="F37:Q37" si="13">((F11/100)*$S$11)*$T$2</f>
        <v>272.413508633552</v>
      </c>
      <c r="G37" s="246">
        <f t="shared" si="13"/>
        <v>544.827017267104</v>
      </c>
      <c r="H37" s="246">
        <f t="shared" si="13"/>
        <v>544.827017267104</v>
      </c>
      <c r="I37" s="246">
        <f t="shared" si="13"/>
        <v>0</v>
      </c>
      <c r="J37" s="246">
        <f t="shared" si="13"/>
        <v>0</v>
      </c>
      <c r="K37" s="246">
        <f t="shared" si="13"/>
        <v>0</v>
      </c>
      <c r="L37" s="246">
        <f t="shared" si="13"/>
        <v>0</v>
      </c>
      <c r="M37" s="246">
        <f t="shared" si="13"/>
        <v>0</v>
      </c>
      <c r="N37" s="246">
        <f t="shared" si="13"/>
        <v>0</v>
      </c>
      <c r="O37" s="246">
        <f t="shared" si="13"/>
        <v>0</v>
      </c>
      <c r="P37" s="246">
        <f t="shared" si="13"/>
        <v>0</v>
      </c>
      <c r="Q37" s="46">
        <f t="shared" si="13"/>
        <v>0</v>
      </c>
      <c r="R37" s="250">
        <f t="shared" si="7"/>
        <v>3</v>
      </c>
      <c r="S37" s="248">
        <f t="shared" si="8"/>
        <v>1362.06754316776</v>
      </c>
      <c r="T37" s="47">
        <f t="shared" si="9"/>
        <v>4.2370094914501895E-3</v>
      </c>
    </row>
    <row r="38" spans="1:21" x14ac:dyDescent="0.2">
      <c r="A38" s="148"/>
      <c r="B38" s="242" t="s">
        <v>210</v>
      </c>
      <c r="C38" s="252"/>
      <c r="D38" s="245" t="s">
        <v>204</v>
      </c>
      <c r="E38" s="245" t="s">
        <v>201</v>
      </c>
      <c r="F38" s="246">
        <f t="shared" ref="F38:Q38" si="14">((F11/100)*$S$11)*$T$3</f>
        <v>24.946491366448026</v>
      </c>
      <c r="G38" s="246">
        <f t="shared" si="14"/>
        <v>49.892982732896051</v>
      </c>
      <c r="H38" s="246">
        <f t="shared" si="14"/>
        <v>49.892982732896051</v>
      </c>
      <c r="I38" s="246">
        <f t="shared" si="14"/>
        <v>0</v>
      </c>
      <c r="J38" s="246">
        <f t="shared" si="14"/>
        <v>0</v>
      </c>
      <c r="K38" s="246">
        <f t="shared" si="14"/>
        <v>0</v>
      </c>
      <c r="L38" s="246">
        <f t="shared" si="14"/>
        <v>0</v>
      </c>
      <c r="M38" s="246">
        <f t="shared" si="14"/>
        <v>0</v>
      </c>
      <c r="N38" s="246">
        <f t="shared" si="14"/>
        <v>0</v>
      </c>
      <c r="O38" s="246">
        <f t="shared" si="14"/>
        <v>0</v>
      </c>
      <c r="P38" s="246">
        <f t="shared" si="14"/>
        <v>0</v>
      </c>
      <c r="Q38" s="46">
        <f t="shared" si="14"/>
        <v>0</v>
      </c>
      <c r="R38" s="250">
        <f t="shared" si="7"/>
        <v>3</v>
      </c>
      <c r="S38" s="248">
        <f t="shared" si="8"/>
        <v>124.73245683224013</v>
      </c>
      <c r="T38" s="47">
        <f t="shared" si="9"/>
        <v>3.8800763305833378E-4</v>
      </c>
      <c r="U38" s="48"/>
    </row>
    <row r="39" spans="1:21" x14ac:dyDescent="0.2">
      <c r="A39" s="148"/>
      <c r="B39" s="242" t="s">
        <v>211</v>
      </c>
      <c r="C39" s="251" t="s">
        <v>91</v>
      </c>
      <c r="D39" s="245" t="s">
        <v>200</v>
      </c>
      <c r="E39" s="245" t="s">
        <v>201</v>
      </c>
      <c r="F39" s="246">
        <f>((F12/100)*$S$12)*T2</f>
        <v>75.387342073458512</v>
      </c>
      <c r="G39" s="246">
        <f t="shared" ref="G39:Q39" si="15">((G12/100)*$S$12)*$T$2</f>
        <v>150.77468414691702</v>
      </c>
      <c r="H39" s="246">
        <f t="shared" si="15"/>
        <v>150.77468414691702</v>
      </c>
      <c r="I39" s="246">
        <f t="shared" si="15"/>
        <v>150.77468414691702</v>
      </c>
      <c r="J39" s="246">
        <f t="shared" si="15"/>
        <v>150.77468414691702</v>
      </c>
      <c r="K39" s="246">
        <f t="shared" si="15"/>
        <v>75.387342073458512</v>
      </c>
      <c r="L39" s="246">
        <f t="shared" si="15"/>
        <v>0</v>
      </c>
      <c r="M39" s="246">
        <f t="shared" si="15"/>
        <v>0</v>
      </c>
      <c r="N39" s="246">
        <f t="shared" si="15"/>
        <v>0</v>
      </c>
      <c r="O39" s="246">
        <f t="shared" si="15"/>
        <v>0</v>
      </c>
      <c r="P39" s="246">
        <f t="shared" si="15"/>
        <v>0</v>
      </c>
      <c r="Q39" s="46">
        <f t="shared" si="15"/>
        <v>0</v>
      </c>
      <c r="R39" s="250">
        <f t="shared" si="7"/>
        <v>6</v>
      </c>
      <c r="S39" s="248">
        <f t="shared" si="8"/>
        <v>753.87342073458512</v>
      </c>
      <c r="T39" s="47">
        <f t="shared" si="9"/>
        <v>2.3450884319405935E-3</v>
      </c>
    </row>
    <row r="40" spans="1:21" x14ac:dyDescent="0.2">
      <c r="A40" s="148"/>
      <c r="B40" s="242" t="s">
        <v>212</v>
      </c>
      <c r="C40" s="252"/>
      <c r="D40" s="245" t="s">
        <v>204</v>
      </c>
      <c r="E40" s="245" t="s">
        <v>201</v>
      </c>
      <c r="F40" s="246">
        <f t="shared" ref="F40:Q40" si="16">((F12/100)*$S$12)*$T$3</f>
        <v>6.9036579265414799</v>
      </c>
      <c r="G40" s="246">
        <f t="shared" si="16"/>
        <v>13.80731585308296</v>
      </c>
      <c r="H40" s="246">
        <f t="shared" si="16"/>
        <v>13.80731585308296</v>
      </c>
      <c r="I40" s="246">
        <f t="shared" si="16"/>
        <v>13.80731585308296</v>
      </c>
      <c r="J40" s="246">
        <f t="shared" si="16"/>
        <v>13.80731585308296</v>
      </c>
      <c r="K40" s="246">
        <f t="shared" si="16"/>
        <v>6.9036579265414799</v>
      </c>
      <c r="L40" s="246">
        <f t="shared" si="16"/>
        <v>0</v>
      </c>
      <c r="M40" s="246">
        <f t="shared" si="16"/>
        <v>0</v>
      </c>
      <c r="N40" s="246">
        <f t="shared" si="16"/>
        <v>0</v>
      </c>
      <c r="O40" s="246">
        <f t="shared" si="16"/>
        <v>0</v>
      </c>
      <c r="P40" s="246">
        <f t="shared" si="16"/>
        <v>0</v>
      </c>
      <c r="Q40" s="46">
        <f t="shared" si="16"/>
        <v>0</v>
      </c>
      <c r="R40" s="250">
        <f t="shared" si="7"/>
        <v>6</v>
      </c>
      <c r="S40" s="248">
        <f t="shared" si="8"/>
        <v>69.036579265414801</v>
      </c>
      <c r="T40" s="47">
        <f t="shared" si="9"/>
        <v>2.1475340417005209E-4</v>
      </c>
      <c r="U40" s="48"/>
    </row>
    <row r="41" spans="1:21" x14ac:dyDescent="0.2">
      <c r="A41" s="148"/>
      <c r="B41" s="242" t="s">
        <v>213</v>
      </c>
      <c r="C41" s="251" t="s">
        <v>214</v>
      </c>
      <c r="D41" s="245" t="s">
        <v>200</v>
      </c>
      <c r="E41" s="245" t="s">
        <v>201</v>
      </c>
      <c r="F41" s="246">
        <f t="shared" ref="F41:Q41" si="17">((F13/100)*$S$13)*$T$2</f>
        <v>330.59544949081891</v>
      </c>
      <c r="G41" s="246">
        <f t="shared" si="17"/>
        <v>661.19089898163782</v>
      </c>
      <c r="H41" s="246">
        <f t="shared" si="17"/>
        <v>1322.3817979632756</v>
      </c>
      <c r="I41" s="246">
        <f t="shared" si="17"/>
        <v>1983.5726969449131</v>
      </c>
      <c r="J41" s="246">
        <f t="shared" si="17"/>
        <v>1652.9772474540944</v>
      </c>
      <c r="K41" s="246">
        <f t="shared" si="17"/>
        <v>661.19089898163782</v>
      </c>
      <c r="L41" s="246">
        <f t="shared" si="17"/>
        <v>0</v>
      </c>
      <c r="M41" s="246">
        <f t="shared" si="17"/>
        <v>0</v>
      </c>
      <c r="N41" s="246">
        <f t="shared" si="17"/>
        <v>0</v>
      </c>
      <c r="O41" s="246">
        <f t="shared" si="17"/>
        <v>0</v>
      </c>
      <c r="P41" s="246">
        <f t="shared" si="17"/>
        <v>0</v>
      </c>
      <c r="Q41" s="46">
        <f t="shared" si="17"/>
        <v>0</v>
      </c>
      <c r="R41" s="250">
        <f t="shared" si="7"/>
        <v>6</v>
      </c>
      <c r="S41" s="248">
        <f t="shared" si="8"/>
        <v>6611.9089898163775</v>
      </c>
      <c r="T41" s="47">
        <f t="shared" si="9"/>
        <v>2.0567791433678095E-2</v>
      </c>
    </row>
    <row r="42" spans="1:21" x14ac:dyDescent="0.2">
      <c r="A42" s="148"/>
      <c r="B42" s="242" t="s">
        <v>215</v>
      </c>
      <c r="C42" s="252" t="s">
        <v>0</v>
      </c>
      <c r="D42" s="245" t="s">
        <v>204</v>
      </c>
      <c r="E42" s="245" t="s">
        <v>201</v>
      </c>
      <c r="F42" s="246">
        <f t="shared" ref="F42:Q42" si="18">((F13/100)*$S$13)*$T$3</f>
        <v>30.274550509181125</v>
      </c>
      <c r="G42" s="246">
        <f t="shared" si="18"/>
        <v>60.549101018362251</v>
      </c>
      <c r="H42" s="246">
        <f t="shared" si="18"/>
        <v>121.0982020367245</v>
      </c>
      <c r="I42" s="246">
        <f t="shared" si="18"/>
        <v>181.64730305508672</v>
      </c>
      <c r="J42" s="246">
        <f t="shared" si="18"/>
        <v>151.3727525459056</v>
      </c>
      <c r="K42" s="246">
        <f t="shared" si="18"/>
        <v>60.549101018362251</v>
      </c>
      <c r="L42" s="246">
        <f t="shared" si="18"/>
        <v>0</v>
      </c>
      <c r="M42" s="246">
        <f t="shared" si="18"/>
        <v>0</v>
      </c>
      <c r="N42" s="246">
        <f t="shared" si="18"/>
        <v>0</v>
      </c>
      <c r="O42" s="246">
        <f t="shared" si="18"/>
        <v>0</v>
      </c>
      <c r="P42" s="246">
        <f t="shared" si="18"/>
        <v>0</v>
      </c>
      <c r="Q42" s="46">
        <f t="shared" si="18"/>
        <v>0</v>
      </c>
      <c r="R42" s="250">
        <f t="shared" si="7"/>
        <v>6</v>
      </c>
      <c r="S42" s="248">
        <f t="shared" si="8"/>
        <v>605.49101018362239</v>
      </c>
      <c r="T42" s="47">
        <f t="shared" si="9"/>
        <v>1.8835124366661405E-3</v>
      </c>
      <c r="U42" s="48"/>
    </row>
    <row r="43" spans="1:21" hidden="1" x14ac:dyDescent="0.2">
      <c r="A43" s="148"/>
      <c r="B43" s="242" t="s">
        <v>216</v>
      </c>
      <c r="C43" s="251" t="s">
        <v>58</v>
      </c>
      <c r="D43" s="245" t="s">
        <v>200</v>
      </c>
      <c r="E43" s="245" t="s">
        <v>201</v>
      </c>
      <c r="F43" s="246">
        <f t="shared" ref="F43:Q43" si="19">((F14/100)*$S$14)*$T$2</f>
        <v>0</v>
      </c>
      <c r="G43" s="246">
        <f t="shared" si="19"/>
        <v>0</v>
      </c>
      <c r="H43" s="246">
        <f t="shared" si="19"/>
        <v>0</v>
      </c>
      <c r="I43" s="246">
        <f t="shared" si="19"/>
        <v>0</v>
      </c>
      <c r="J43" s="246">
        <f t="shared" si="19"/>
        <v>0</v>
      </c>
      <c r="K43" s="246">
        <f t="shared" si="19"/>
        <v>0</v>
      </c>
      <c r="L43" s="246">
        <f t="shared" si="19"/>
        <v>0</v>
      </c>
      <c r="M43" s="246">
        <f t="shared" si="19"/>
        <v>0</v>
      </c>
      <c r="N43" s="246">
        <f t="shared" si="19"/>
        <v>0</v>
      </c>
      <c r="O43" s="246">
        <f t="shared" si="19"/>
        <v>0</v>
      </c>
      <c r="P43" s="246">
        <f t="shared" si="19"/>
        <v>0</v>
      </c>
      <c r="Q43" s="46">
        <f t="shared" si="19"/>
        <v>0</v>
      </c>
      <c r="R43" s="250">
        <f t="shared" si="7"/>
        <v>0</v>
      </c>
      <c r="S43" s="248">
        <f t="shared" si="8"/>
        <v>0</v>
      </c>
      <c r="T43" s="47">
        <f t="shared" si="9"/>
        <v>0</v>
      </c>
    </row>
    <row r="44" spans="1:21" hidden="1" x14ac:dyDescent="0.2">
      <c r="A44" s="148"/>
      <c r="B44" s="242" t="s">
        <v>217</v>
      </c>
      <c r="C44" s="252"/>
      <c r="D44" s="245" t="s">
        <v>204</v>
      </c>
      <c r="E44" s="245" t="s">
        <v>201</v>
      </c>
      <c r="F44" s="246">
        <f t="shared" ref="F44:Q44" si="20">((F14/100)*$S$14)*$T$3</f>
        <v>0</v>
      </c>
      <c r="G44" s="246">
        <f t="shared" si="20"/>
        <v>0</v>
      </c>
      <c r="H44" s="246">
        <f t="shared" si="20"/>
        <v>0</v>
      </c>
      <c r="I44" s="246">
        <f t="shared" si="20"/>
        <v>0</v>
      </c>
      <c r="J44" s="246">
        <f t="shared" si="20"/>
        <v>0</v>
      </c>
      <c r="K44" s="246">
        <f t="shared" si="20"/>
        <v>0</v>
      </c>
      <c r="L44" s="246">
        <f t="shared" si="20"/>
        <v>0</v>
      </c>
      <c r="M44" s="246">
        <f t="shared" si="20"/>
        <v>0</v>
      </c>
      <c r="N44" s="246">
        <f t="shared" si="20"/>
        <v>0</v>
      </c>
      <c r="O44" s="246">
        <f t="shared" si="20"/>
        <v>0</v>
      </c>
      <c r="P44" s="246">
        <f t="shared" si="20"/>
        <v>0</v>
      </c>
      <c r="Q44" s="46">
        <f t="shared" si="20"/>
        <v>0</v>
      </c>
      <c r="R44" s="250">
        <f t="shared" si="7"/>
        <v>0</v>
      </c>
      <c r="S44" s="248">
        <f t="shared" si="8"/>
        <v>0</v>
      </c>
      <c r="T44" s="47">
        <f t="shared" si="9"/>
        <v>0</v>
      </c>
      <c r="U44" s="48"/>
    </row>
    <row r="45" spans="1:21" hidden="1" x14ac:dyDescent="0.2">
      <c r="A45" s="148"/>
      <c r="B45" s="242" t="s">
        <v>218</v>
      </c>
      <c r="C45" s="251" t="s">
        <v>219</v>
      </c>
      <c r="D45" s="245" t="s">
        <v>200</v>
      </c>
      <c r="E45" s="245" t="s">
        <v>201</v>
      </c>
      <c r="F45" s="246">
        <f t="shared" ref="F45:Q45" si="21">((F15/100)*$S$15)*$T$2</f>
        <v>0</v>
      </c>
      <c r="G45" s="246">
        <f t="shared" si="21"/>
        <v>0</v>
      </c>
      <c r="H45" s="246">
        <f t="shared" si="21"/>
        <v>0</v>
      </c>
      <c r="I45" s="246">
        <f t="shared" si="21"/>
        <v>0</v>
      </c>
      <c r="J45" s="246">
        <f t="shared" si="21"/>
        <v>0</v>
      </c>
      <c r="K45" s="246">
        <f t="shared" si="21"/>
        <v>0</v>
      </c>
      <c r="L45" s="246">
        <f t="shared" si="21"/>
        <v>0</v>
      </c>
      <c r="M45" s="246">
        <f t="shared" si="21"/>
        <v>0</v>
      </c>
      <c r="N45" s="246">
        <f t="shared" si="21"/>
        <v>0</v>
      </c>
      <c r="O45" s="246">
        <f t="shared" si="21"/>
        <v>0</v>
      </c>
      <c r="P45" s="246">
        <f t="shared" si="21"/>
        <v>0</v>
      </c>
      <c r="Q45" s="46">
        <f t="shared" si="21"/>
        <v>0</v>
      </c>
      <c r="R45" s="250">
        <f t="shared" si="7"/>
        <v>0</v>
      </c>
      <c r="S45" s="248">
        <f t="shared" si="8"/>
        <v>0</v>
      </c>
      <c r="T45" s="47">
        <f t="shared" si="9"/>
        <v>0</v>
      </c>
    </row>
    <row r="46" spans="1:21" hidden="1" x14ac:dyDescent="0.2">
      <c r="A46" s="148"/>
      <c r="B46" s="242" t="s">
        <v>220</v>
      </c>
      <c r="C46" s="252" t="s">
        <v>40</v>
      </c>
      <c r="D46" s="245" t="s">
        <v>204</v>
      </c>
      <c r="E46" s="245" t="s">
        <v>201</v>
      </c>
      <c r="F46" s="246">
        <f t="shared" ref="F46:Q46" si="22">((F15/100)*$S$15)*$T$3</f>
        <v>0</v>
      </c>
      <c r="G46" s="246">
        <f t="shared" si="22"/>
        <v>0</v>
      </c>
      <c r="H46" s="246">
        <f t="shared" si="22"/>
        <v>0</v>
      </c>
      <c r="I46" s="246">
        <f t="shared" si="22"/>
        <v>0</v>
      </c>
      <c r="J46" s="246">
        <f t="shared" si="22"/>
        <v>0</v>
      </c>
      <c r="K46" s="246">
        <f t="shared" si="22"/>
        <v>0</v>
      </c>
      <c r="L46" s="246">
        <f t="shared" si="22"/>
        <v>0</v>
      </c>
      <c r="M46" s="246">
        <f t="shared" si="22"/>
        <v>0</v>
      </c>
      <c r="N46" s="246">
        <f t="shared" si="22"/>
        <v>0</v>
      </c>
      <c r="O46" s="246">
        <f t="shared" si="22"/>
        <v>0</v>
      </c>
      <c r="P46" s="246">
        <f t="shared" si="22"/>
        <v>0</v>
      </c>
      <c r="Q46" s="46">
        <f t="shared" si="22"/>
        <v>0</v>
      </c>
      <c r="R46" s="250">
        <f t="shared" si="7"/>
        <v>0</v>
      </c>
      <c r="S46" s="248">
        <f t="shared" si="8"/>
        <v>0</v>
      </c>
      <c r="T46" s="47">
        <f t="shared" si="9"/>
        <v>0</v>
      </c>
      <c r="U46" s="48"/>
    </row>
    <row r="47" spans="1:21" x14ac:dyDescent="0.2">
      <c r="A47" s="148"/>
      <c r="B47" s="242" t="s">
        <v>221</v>
      </c>
      <c r="C47" s="251" t="s">
        <v>222</v>
      </c>
      <c r="D47" s="245" t="s">
        <v>200</v>
      </c>
      <c r="E47" s="245" t="s">
        <v>201</v>
      </c>
      <c r="F47" s="246">
        <f t="shared" ref="F47:Q47" si="23">((F16/100)*$S$16)*$T$2</f>
        <v>1493.3438108573305</v>
      </c>
      <c r="G47" s="246">
        <f t="shared" si="23"/>
        <v>1493.3438108573305</v>
      </c>
      <c r="H47" s="246">
        <f t="shared" si="23"/>
        <v>2986.687621714661</v>
      </c>
      <c r="I47" s="246">
        <f t="shared" si="23"/>
        <v>2986.687621714661</v>
      </c>
      <c r="J47" s="246">
        <f t="shared" si="23"/>
        <v>2986.687621714661</v>
      </c>
      <c r="K47" s="246">
        <f t="shared" si="23"/>
        <v>2986.687621714661</v>
      </c>
      <c r="L47" s="246">
        <f t="shared" si="23"/>
        <v>0</v>
      </c>
      <c r="M47" s="246">
        <f t="shared" si="23"/>
        <v>0</v>
      </c>
      <c r="N47" s="246">
        <f t="shared" si="23"/>
        <v>0</v>
      </c>
      <c r="O47" s="246">
        <f t="shared" si="23"/>
        <v>0</v>
      </c>
      <c r="P47" s="246">
        <f t="shared" si="23"/>
        <v>0</v>
      </c>
      <c r="Q47" s="46">
        <f t="shared" si="23"/>
        <v>0</v>
      </c>
      <c r="R47" s="250">
        <f t="shared" si="7"/>
        <v>6</v>
      </c>
      <c r="S47" s="248">
        <f t="shared" si="8"/>
        <v>14933.438108573304</v>
      </c>
      <c r="T47" s="47">
        <f t="shared" si="9"/>
        <v>4.6453730817823308E-2</v>
      </c>
    </row>
    <row r="48" spans="1:21" x14ac:dyDescent="0.2">
      <c r="A48" s="148"/>
      <c r="B48" s="242" t="s">
        <v>223</v>
      </c>
      <c r="C48" s="252" t="s">
        <v>224</v>
      </c>
      <c r="D48" s="245" t="s">
        <v>204</v>
      </c>
      <c r="E48" s="245" t="s">
        <v>201</v>
      </c>
      <c r="F48" s="246">
        <f t="shared" ref="F48:Q48" si="24">((F16/100)*$S$16)*$T$3</f>
        <v>136.75418914266947</v>
      </c>
      <c r="G48" s="246">
        <f t="shared" si="24"/>
        <v>136.75418914266947</v>
      </c>
      <c r="H48" s="246">
        <f t="shared" si="24"/>
        <v>273.50837828533895</v>
      </c>
      <c r="I48" s="246">
        <f t="shared" si="24"/>
        <v>273.50837828533895</v>
      </c>
      <c r="J48" s="246">
        <f t="shared" si="24"/>
        <v>273.50837828533895</v>
      </c>
      <c r="K48" s="246">
        <f t="shared" si="24"/>
        <v>273.50837828533895</v>
      </c>
      <c r="L48" s="246">
        <f t="shared" si="24"/>
        <v>0</v>
      </c>
      <c r="M48" s="246">
        <f t="shared" si="24"/>
        <v>0</v>
      </c>
      <c r="N48" s="246">
        <f t="shared" si="24"/>
        <v>0</v>
      </c>
      <c r="O48" s="246">
        <f t="shared" si="24"/>
        <v>0</v>
      </c>
      <c r="P48" s="246">
        <f t="shared" si="24"/>
        <v>0</v>
      </c>
      <c r="Q48" s="46">
        <f t="shared" si="24"/>
        <v>0</v>
      </c>
      <c r="R48" s="250">
        <f t="shared" si="7"/>
        <v>6</v>
      </c>
      <c r="S48" s="248">
        <f t="shared" si="8"/>
        <v>1367.5418914266947</v>
      </c>
      <c r="T48" s="47">
        <f t="shared" si="9"/>
        <v>4.2540386510164369E-3</v>
      </c>
      <c r="U48" s="48"/>
    </row>
    <row r="49" spans="1:21" hidden="1" x14ac:dyDescent="0.2">
      <c r="A49" s="148"/>
      <c r="B49" s="242" t="s">
        <v>225</v>
      </c>
      <c r="C49" s="251" t="s">
        <v>226</v>
      </c>
      <c r="D49" s="245" t="s">
        <v>200</v>
      </c>
      <c r="E49" s="245" t="s">
        <v>201</v>
      </c>
      <c r="F49" s="246">
        <f t="shared" ref="F49:Q49" si="25">((F17/100)*$S$17)*$T$2</f>
        <v>0</v>
      </c>
      <c r="G49" s="246">
        <f t="shared" si="25"/>
        <v>0</v>
      </c>
      <c r="H49" s="246">
        <f t="shared" si="25"/>
        <v>0</v>
      </c>
      <c r="I49" s="246">
        <f t="shared" si="25"/>
        <v>0</v>
      </c>
      <c r="J49" s="246">
        <f t="shared" si="25"/>
        <v>0</v>
      </c>
      <c r="K49" s="246">
        <f t="shared" si="25"/>
        <v>0</v>
      </c>
      <c r="L49" s="246">
        <f t="shared" si="25"/>
        <v>0</v>
      </c>
      <c r="M49" s="246">
        <f t="shared" si="25"/>
        <v>0</v>
      </c>
      <c r="N49" s="246">
        <f t="shared" si="25"/>
        <v>0</v>
      </c>
      <c r="O49" s="246">
        <f t="shared" si="25"/>
        <v>0</v>
      </c>
      <c r="P49" s="246">
        <f t="shared" si="25"/>
        <v>0</v>
      </c>
      <c r="Q49" s="46">
        <f t="shared" si="25"/>
        <v>0</v>
      </c>
      <c r="R49" s="250">
        <f t="shared" si="7"/>
        <v>0</v>
      </c>
      <c r="S49" s="248">
        <f t="shared" si="8"/>
        <v>0</v>
      </c>
      <c r="T49" s="47">
        <f t="shared" si="9"/>
        <v>0</v>
      </c>
    </row>
    <row r="50" spans="1:21" hidden="1" x14ac:dyDescent="0.2">
      <c r="A50" s="148"/>
      <c r="B50" s="242" t="s">
        <v>227</v>
      </c>
      <c r="C50" s="252" t="s">
        <v>228</v>
      </c>
      <c r="D50" s="245" t="s">
        <v>204</v>
      </c>
      <c r="E50" s="245" t="s">
        <v>201</v>
      </c>
      <c r="F50" s="246">
        <f t="shared" ref="F50:Q50" si="26">((F17/100)*$S$17)*$T$3</f>
        <v>0</v>
      </c>
      <c r="G50" s="246">
        <f t="shared" si="26"/>
        <v>0</v>
      </c>
      <c r="H50" s="246">
        <f t="shared" si="26"/>
        <v>0</v>
      </c>
      <c r="I50" s="246">
        <f t="shared" si="26"/>
        <v>0</v>
      </c>
      <c r="J50" s="246">
        <f t="shared" si="26"/>
        <v>0</v>
      </c>
      <c r="K50" s="246">
        <f t="shared" si="26"/>
        <v>0</v>
      </c>
      <c r="L50" s="246">
        <f t="shared" si="26"/>
        <v>0</v>
      </c>
      <c r="M50" s="246">
        <f t="shared" si="26"/>
        <v>0</v>
      </c>
      <c r="N50" s="246">
        <f t="shared" si="26"/>
        <v>0</v>
      </c>
      <c r="O50" s="246">
        <f t="shared" si="26"/>
        <v>0</v>
      </c>
      <c r="P50" s="246">
        <f t="shared" si="26"/>
        <v>0</v>
      </c>
      <c r="Q50" s="46">
        <f t="shared" si="26"/>
        <v>0</v>
      </c>
      <c r="R50" s="250">
        <f t="shared" si="7"/>
        <v>0</v>
      </c>
      <c r="S50" s="248">
        <f t="shared" si="8"/>
        <v>0</v>
      </c>
      <c r="T50" s="47">
        <f t="shared" si="9"/>
        <v>0</v>
      </c>
      <c r="U50" s="48"/>
    </row>
    <row r="51" spans="1:21" x14ac:dyDescent="0.2">
      <c r="A51" s="148"/>
      <c r="B51" s="242" t="s">
        <v>229</v>
      </c>
      <c r="C51" s="251" t="s">
        <v>230</v>
      </c>
      <c r="D51" s="245" t="s">
        <v>200</v>
      </c>
      <c r="E51" s="245" t="s">
        <v>201</v>
      </c>
      <c r="F51" s="246">
        <f t="shared" ref="F51:Q51" si="27">((F18/100)*$S$18)*$T$2</f>
        <v>0</v>
      </c>
      <c r="G51" s="246">
        <f t="shared" si="27"/>
        <v>0</v>
      </c>
      <c r="H51" s="246">
        <f t="shared" si="27"/>
        <v>17097.582778412161</v>
      </c>
      <c r="I51" s="246">
        <f t="shared" si="27"/>
        <v>25646.374167618236</v>
      </c>
      <c r="J51" s="246">
        <f t="shared" si="27"/>
        <v>25646.374167618236</v>
      </c>
      <c r="K51" s="246">
        <f t="shared" si="27"/>
        <v>17097.582778412161</v>
      </c>
      <c r="L51" s="246">
        <f t="shared" si="27"/>
        <v>0</v>
      </c>
      <c r="M51" s="246">
        <f t="shared" si="27"/>
        <v>0</v>
      </c>
      <c r="N51" s="246">
        <f t="shared" si="27"/>
        <v>0</v>
      </c>
      <c r="O51" s="246">
        <f t="shared" si="27"/>
        <v>0</v>
      </c>
      <c r="P51" s="246">
        <f t="shared" si="27"/>
        <v>0</v>
      </c>
      <c r="Q51" s="46">
        <f t="shared" si="27"/>
        <v>0</v>
      </c>
      <c r="R51" s="250">
        <f t="shared" si="7"/>
        <v>4</v>
      </c>
      <c r="S51" s="248">
        <f t="shared" si="8"/>
        <v>85487.913892060795</v>
      </c>
      <c r="T51" s="47">
        <f t="shared" si="9"/>
        <v>0.26592888464439818</v>
      </c>
    </row>
    <row r="52" spans="1:21" x14ac:dyDescent="0.2">
      <c r="A52" s="148"/>
      <c r="B52" s="242" t="s">
        <v>231</v>
      </c>
      <c r="C52" s="252" t="s">
        <v>232</v>
      </c>
      <c r="D52" s="245" t="s">
        <v>204</v>
      </c>
      <c r="E52" s="245" t="s">
        <v>201</v>
      </c>
      <c r="F52" s="246">
        <f t="shared" ref="F52:Q52" si="28">((F18/100)*$S$18)*$T$3</f>
        <v>0</v>
      </c>
      <c r="G52" s="246">
        <f t="shared" si="28"/>
        <v>0</v>
      </c>
      <c r="H52" s="246">
        <f t="shared" si="28"/>
        <v>1565.7252215878409</v>
      </c>
      <c r="I52" s="246">
        <f t="shared" si="28"/>
        <v>2348.587832381761</v>
      </c>
      <c r="J52" s="246">
        <f t="shared" si="28"/>
        <v>2348.587832381761</v>
      </c>
      <c r="K52" s="246">
        <f t="shared" si="28"/>
        <v>1565.7252215878409</v>
      </c>
      <c r="L52" s="246">
        <f t="shared" si="28"/>
        <v>0</v>
      </c>
      <c r="M52" s="246">
        <f t="shared" si="28"/>
        <v>0</v>
      </c>
      <c r="N52" s="246">
        <f t="shared" si="28"/>
        <v>0</v>
      </c>
      <c r="O52" s="246">
        <f t="shared" si="28"/>
        <v>0</v>
      </c>
      <c r="P52" s="246">
        <f t="shared" si="28"/>
        <v>0</v>
      </c>
      <c r="Q52" s="46">
        <f t="shared" si="28"/>
        <v>0</v>
      </c>
      <c r="R52" s="250">
        <f t="shared" si="7"/>
        <v>4</v>
      </c>
      <c r="S52" s="248">
        <f t="shared" si="8"/>
        <v>7828.6261079392034</v>
      </c>
      <c r="T52" s="47">
        <f t="shared" si="9"/>
        <v>2.4352656585010304E-2</v>
      </c>
      <c r="U52" s="48"/>
    </row>
    <row r="53" spans="1:21" x14ac:dyDescent="0.2">
      <c r="A53" s="148"/>
      <c r="B53" s="242" t="s">
        <v>233</v>
      </c>
      <c r="C53" s="251" t="s">
        <v>234</v>
      </c>
      <c r="D53" s="245" t="s">
        <v>200</v>
      </c>
      <c r="E53" s="245" t="s">
        <v>201</v>
      </c>
      <c r="F53" s="246">
        <f t="shared" ref="F53:Q53" si="29">((F19/100)*$S$19)*$T$2</f>
        <v>15348.093682913457</v>
      </c>
      <c r="G53" s="246">
        <f t="shared" si="29"/>
        <v>15348.093682913457</v>
      </c>
      <c r="H53" s="246">
        <f t="shared" si="29"/>
        <v>30696.187365826914</v>
      </c>
      <c r="I53" s="246">
        <f t="shared" si="29"/>
        <v>30696.187365826914</v>
      </c>
      <c r="J53" s="246">
        <f t="shared" si="29"/>
        <v>30696.187365826914</v>
      </c>
      <c r="K53" s="246">
        <f t="shared" si="29"/>
        <v>30696.187365826914</v>
      </c>
      <c r="L53" s="246">
        <f t="shared" si="29"/>
        <v>0</v>
      </c>
      <c r="M53" s="246">
        <f t="shared" si="29"/>
        <v>0</v>
      </c>
      <c r="N53" s="246">
        <f t="shared" si="29"/>
        <v>0</v>
      </c>
      <c r="O53" s="246">
        <f t="shared" si="29"/>
        <v>0</v>
      </c>
      <c r="P53" s="246">
        <f t="shared" si="29"/>
        <v>0</v>
      </c>
      <c r="Q53" s="246">
        <f t="shared" si="29"/>
        <v>0</v>
      </c>
      <c r="R53" s="250">
        <f t="shared" si="7"/>
        <v>6</v>
      </c>
      <c r="S53" s="248">
        <f t="shared" si="8"/>
        <v>153480.93682913456</v>
      </c>
      <c r="T53" s="47">
        <f t="shared" si="9"/>
        <v>0.4774360782353767</v>
      </c>
    </row>
    <row r="54" spans="1:21" x14ac:dyDescent="0.2">
      <c r="A54" s="148"/>
      <c r="B54" s="242" t="s">
        <v>235</v>
      </c>
      <c r="C54" s="252" t="s">
        <v>236</v>
      </c>
      <c r="D54" s="245" t="s">
        <v>204</v>
      </c>
      <c r="E54" s="245" t="s">
        <v>201</v>
      </c>
      <c r="F54" s="246">
        <f t="shared" ref="F54:Q54" si="30">((F19/100)*$S$19)*$T$3</f>
        <v>1405.5143170865435</v>
      </c>
      <c r="G54" s="246">
        <f t="shared" si="30"/>
        <v>1405.5143170865435</v>
      </c>
      <c r="H54" s="246">
        <f t="shared" si="30"/>
        <v>2811.0286341730871</v>
      </c>
      <c r="I54" s="246">
        <f t="shared" si="30"/>
        <v>2811.0286341730871</v>
      </c>
      <c r="J54" s="246">
        <f t="shared" si="30"/>
        <v>2811.0286341730871</v>
      </c>
      <c r="K54" s="246">
        <f t="shared" si="30"/>
        <v>2811.0286341730871</v>
      </c>
      <c r="L54" s="246">
        <f t="shared" si="30"/>
        <v>0</v>
      </c>
      <c r="M54" s="246">
        <f t="shared" si="30"/>
        <v>0</v>
      </c>
      <c r="N54" s="246">
        <f t="shared" si="30"/>
        <v>0</v>
      </c>
      <c r="O54" s="246">
        <f t="shared" si="30"/>
        <v>0</v>
      </c>
      <c r="P54" s="246">
        <f t="shared" si="30"/>
        <v>0</v>
      </c>
      <c r="Q54" s="246">
        <f t="shared" si="30"/>
        <v>0</v>
      </c>
      <c r="R54" s="250">
        <f t="shared" si="7"/>
        <v>6</v>
      </c>
      <c r="S54" s="248">
        <f t="shared" si="8"/>
        <v>14055.143170865435</v>
      </c>
      <c r="T54" s="47">
        <f t="shared" si="9"/>
        <v>4.3721601999375602E-2</v>
      </c>
      <c r="U54" s="48"/>
    </row>
    <row r="55" spans="1:21" x14ac:dyDescent="0.2">
      <c r="A55" s="148"/>
      <c r="B55" s="242" t="s">
        <v>237</v>
      </c>
      <c r="C55" s="251" t="s">
        <v>238</v>
      </c>
      <c r="D55" s="245" t="s">
        <v>200</v>
      </c>
      <c r="E55" s="245" t="s">
        <v>201</v>
      </c>
      <c r="F55" s="246">
        <f t="shared" ref="F55:Q55" si="31">((F20/100)*$S$20)*$T$2</f>
        <v>47.284850847863822</v>
      </c>
      <c r="G55" s="246">
        <f t="shared" si="31"/>
        <v>94.569701695727645</v>
      </c>
      <c r="H55" s="246">
        <f t="shared" si="31"/>
        <v>94.569701695727645</v>
      </c>
      <c r="I55" s="246">
        <f t="shared" si="31"/>
        <v>94.569701695727645</v>
      </c>
      <c r="J55" s="246">
        <f t="shared" si="31"/>
        <v>94.569701695727645</v>
      </c>
      <c r="K55" s="246">
        <f t="shared" si="31"/>
        <v>47.284850847863822</v>
      </c>
      <c r="L55" s="246">
        <f t="shared" si="31"/>
        <v>0</v>
      </c>
      <c r="M55" s="246">
        <f t="shared" si="31"/>
        <v>0</v>
      </c>
      <c r="N55" s="246">
        <f t="shared" si="31"/>
        <v>0</v>
      </c>
      <c r="O55" s="246">
        <f t="shared" si="31"/>
        <v>0</v>
      </c>
      <c r="P55" s="246">
        <f t="shared" si="31"/>
        <v>0</v>
      </c>
      <c r="Q55" s="46">
        <f t="shared" si="31"/>
        <v>0</v>
      </c>
      <c r="R55" s="250">
        <f t="shared" si="7"/>
        <v>6</v>
      </c>
      <c r="S55" s="248">
        <f t="shared" si="8"/>
        <v>472.84850847863822</v>
      </c>
      <c r="T55" s="47">
        <f t="shared" si="9"/>
        <v>1.4708988761178471E-3</v>
      </c>
    </row>
    <row r="56" spans="1:21" x14ac:dyDescent="0.2">
      <c r="A56" s="148"/>
      <c r="B56" s="242" t="s">
        <v>239</v>
      </c>
      <c r="C56" s="252" t="s">
        <v>240</v>
      </c>
      <c r="D56" s="245" t="s">
        <v>204</v>
      </c>
      <c r="E56" s="245" t="s">
        <v>201</v>
      </c>
      <c r="F56" s="246">
        <f t="shared" ref="F56:Q56" si="32">((F20/100)*$S$20)*$T$3</f>
        <v>4.3301491521361815</v>
      </c>
      <c r="G56" s="246">
        <f t="shared" si="32"/>
        <v>8.6602983042723629</v>
      </c>
      <c r="H56" s="246">
        <f t="shared" si="32"/>
        <v>8.6602983042723629</v>
      </c>
      <c r="I56" s="246">
        <f t="shared" si="32"/>
        <v>8.6602983042723629</v>
      </c>
      <c r="J56" s="246">
        <f t="shared" si="32"/>
        <v>8.6602983042723629</v>
      </c>
      <c r="K56" s="246">
        <f t="shared" si="32"/>
        <v>4.3301491521361815</v>
      </c>
      <c r="L56" s="246">
        <f t="shared" si="32"/>
        <v>0</v>
      </c>
      <c r="M56" s="246">
        <f t="shared" si="32"/>
        <v>0</v>
      </c>
      <c r="N56" s="246">
        <f t="shared" si="32"/>
        <v>0</v>
      </c>
      <c r="O56" s="246">
        <f t="shared" si="32"/>
        <v>0</v>
      </c>
      <c r="P56" s="246">
        <f t="shared" si="32"/>
        <v>0</v>
      </c>
      <c r="Q56" s="46">
        <f t="shared" si="32"/>
        <v>0</v>
      </c>
      <c r="R56" s="250">
        <f t="shared" si="7"/>
        <v>6</v>
      </c>
      <c r="S56" s="248">
        <f t="shared" si="8"/>
        <v>43.301491521361811</v>
      </c>
      <c r="T56" s="47">
        <f t="shared" si="9"/>
        <v>1.3469877576207894E-4</v>
      </c>
      <c r="U56" s="48"/>
    </row>
    <row r="57" spans="1:21" x14ac:dyDescent="0.2">
      <c r="A57" s="148"/>
      <c r="B57" s="253"/>
      <c r="C57" s="254"/>
      <c r="D57" s="254"/>
      <c r="E57" s="254"/>
      <c r="F57" s="255"/>
      <c r="G57" s="255"/>
      <c r="H57" s="255"/>
      <c r="I57" s="255"/>
      <c r="J57" s="255"/>
      <c r="K57" s="255"/>
      <c r="L57" s="255"/>
      <c r="M57" s="255"/>
      <c r="N57" s="255"/>
      <c r="O57" s="255"/>
      <c r="P57" s="255"/>
      <c r="Q57" s="49"/>
      <c r="R57" s="255"/>
      <c r="S57" s="255"/>
      <c r="T57" s="50"/>
    </row>
    <row r="58" spans="1:21" x14ac:dyDescent="0.2">
      <c r="A58" s="148"/>
      <c r="B58" s="242" t="s">
        <v>60</v>
      </c>
      <c r="C58" s="251" t="s">
        <v>193</v>
      </c>
      <c r="D58" s="249" t="s">
        <v>200</v>
      </c>
      <c r="E58" s="249" t="s">
        <v>201</v>
      </c>
      <c r="F58" s="256">
        <f t="shared" ref="F58:Q58" si="33">SUMIF($D$33:$D$56,"TESOURO",F$33:F$56)</f>
        <v>29650.286590548618</v>
      </c>
      <c r="G58" s="256">
        <f t="shared" si="33"/>
        <v>27711.903608272376</v>
      </c>
      <c r="H58" s="256">
        <f t="shared" si="33"/>
        <v>62074.29621069623</v>
      </c>
      <c r="I58" s="256">
        <f t="shared" si="33"/>
        <v>61795.984806688102</v>
      </c>
      <c r="J58" s="256">
        <f t="shared" si="33"/>
        <v>61465.389357197288</v>
      </c>
      <c r="K58" s="256">
        <f t="shared" si="33"/>
        <v>51802.139426597423</v>
      </c>
      <c r="L58" s="256">
        <f t="shared" si="33"/>
        <v>0</v>
      </c>
      <c r="M58" s="256">
        <f t="shared" si="33"/>
        <v>0</v>
      </c>
      <c r="N58" s="256">
        <f t="shared" si="33"/>
        <v>0</v>
      </c>
      <c r="O58" s="256">
        <f t="shared" si="33"/>
        <v>0</v>
      </c>
      <c r="P58" s="256">
        <f t="shared" si="33"/>
        <v>0</v>
      </c>
      <c r="Q58" s="51">
        <f t="shared" si="33"/>
        <v>0</v>
      </c>
      <c r="R58" s="257"/>
      <c r="S58" s="258">
        <f>SUMIF($D$33:$D$56,"TESOURO",S$33:S$56)</f>
        <v>294500.00000000006</v>
      </c>
      <c r="T58" s="52">
        <f>SUMIF($D$33:$D$56,"TESOURO",T$33:T$56)</f>
        <v>0.91610676833989779</v>
      </c>
    </row>
    <row r="59" spans="1:21" x14ac:dyDescent="0.2">
      <c r="A59" s="148"/>
      <c r="B59" s="242" t="s">
        <v>148</v>
      </c>
      <c r="C59" s="252"/>
      <c r="D59" s="259" t="s">
        <v>204</v>
      </c>
      <c r="E59" s="259" t="s">
        <v>201</v>
      </c>
      <c r="F59" s="256">
        <f t="shared" ref="F59:Q59" si="34">SUMIF($D$33:$D$56,"CONTRAPARTIDA",F$33:F$56)</f>
        <v>2715.2494094513813</v>
      </c>
      <c r="G59" s="256">
        <f t="shared" si="34"/>
        <v>2537.7403917276238</v>
      </c>
      <c r="H59" s="256">
        <f t="shared" si="34"/>
        <v>5684.5047893037727</v>
      </c>
      <c r="I59" s="256">
        <f t="shared" si="34"/>
        <v>5659.0181933118965</v>
      </c>
      <c r="J59" s="256">
        <f t="shared" si="34"/>
        <v>5628.7436428027158</v>
      </c>
      <c r="K59" s="256">
        <f t="shared" si="34"/>
        <v>4743.8235734025748</v>
      </c>
      <c r="L59" s="256">
        <f t="shared" si="34"/>
        <v>0</v>
      </c>
      <c r="M59" s="256">
        <f t="shared" si="34"/>
        <v>0</v>
      </c>
      <c r="N59" s="256">
        <f t="shared" si="34"/>
        <v>0</v>
      </c>
      <c r="O59" s="256">
        <f t="shared" si="34"/>
        <v>0</v>
      </c>
      <c r="P59" s="256">
        <f t="shared" si="34"/>
        <v>0</v>
      </c>
      <c r="Q59" s="51">
        <f t="shared" si="34"/>
        <v>0</v>
      </c>
      <c r="R59" s="260"/>
      <c r="S59" s="258">
        <f>SUMIF($D$33:$D$56,"CONTRAPARTIDA",S$33:S$56)</f>
        <v>26969.079999999962</v>
      </c>
      <c r="T59" s="52">
        <f>SUMIF($D$33:$D$56,"CONTRAPARTIDA",T$33:T$56)</f>
        <v>8.3893231660102319E-2</v>
      </c>
    </row>
    <row r="60" spans="1:21" x14ac:dyDescent="0.2">
      <c r="A60" s="148"/>
      <c r="B60" s="261"/>
      <c r="C60" s="254"/>
      <c r="D60" s="254"/>
      <c r="E60" s="254"/>
      <c r="F60" s="255"/>
      <c r="G60" s="255"/>
      <c r="H60" s="255"/>
      <c r="I60" s="255"/>
      <c r="J60" s="255"/>
      <c r="K60" s="255"/>
      <c r="L60" s="255"/>
      <c r="M60" s="255"/>
      <c r="N60" s="255"/>
      <c r="O60" s="255"/>
      <c r="P60" s="255"/>
      <c r="Q60" s="49"/>
      <c r="R60" s="255"/>
      <c r="S60" s="262"/>
      <c r="T60" s="53"/>
    </row>
    <row r="61" spans="1:21" ht="15" customHeight="1" thickBot="1" x14ac:dyDescent="0.25">
      <c r="A61" s="148"/>
      <c r="B61" s="263" t="s">
        <v>241</v>
      </c>
      <c r="C61" s="264"/>
      <c r="D61" s="264"/>
      <c r="E61" s="265" t="s">
        <v>201</v>
      </c>
      <c r="F61" s="266">
        <f t="shared" ref="F61:Q61" si="35">SUM(F58:F59)</f>
        <v>32365.536</v>
      </c>
      <c r="G61" s="266">
        <f t="shared" si="35"/>
        <v>30249.644</v>
      </c>
      <c r="H61" s="266">
        <f t="shared" si="35"/>
        <v>67758.801000000007</v>
      </c>
      <c r="I61" s="266">
        <f t="shared" si="35"/>
        <v>67455.002999999997</v>
      </c>
      <c r="J61" s="266">
        <f t="shared" si="35"/>
        <v>67094.133000000002</v>
      </c>
      <c r="K61" s="266">
        <f t="shared" si="35"/>
        <v>56545.962999999996</v>
      </c>
      <c r="L61" s="267">
        <f t="shared" si="35"/>
        <v>0</v>
      </c>
      <c r="M61" s="267">
        <f t="shared" si="35"/>
        <v>0</v>
      </c>
      <c r="N61" s="267">
        <f t="shared" si="35"/>
        <v>0</v>
      </c>
      <c r="O61" s="267">
        <f t="shared" si="35"/>
        <v>0</v>
      </c>
      <c r="P61" s="267">
        <f t="shared" si="35"/>
        <v>0</v>
      </c>
      <c r="Q61" s="54">
        <f t="shared" si="35"/>
        <v>0</v>
      </c>
      <c r="R61" s="268"/>
      <c r="S61" s="269">
        <f>SUM(F61:Q61)</f>
        <v>321469.07999999996</v>
      </c>
      <c r="T61" s="55">
        <f>SUM(T58:T59)</f>
        <v>1</v>
      </c>
    </row>
    <row r="62" spans="1:21" ht="15" customHeight="1" thickTop="1" thickBot="1" x14ac:dyDescent="0.25">
      <c r="A62" s="148"/>
      <c r="B62" s="270" t="s">
        <v>242</v>
      </c>
      <c r="C62" s="271"/>
      <c r="D62" s="271"/>
      <c r="E62" s="272" t="s">
        <v>201</v>
      </c>
      <c r="F62" s="56">
        <f t="shared" ref="F62:Q62" si="36">IF($S$61=0,0,F61/$S$61)</f>
        <v>0.10068009029048768</v>
      </c>
      <c r="G62" s="56">
        <f t="shared" si="36"/>
        <v>9.4098144680042031E-2</v>
      </c>
      <c r="H62" s="56">
        <f t="shared" si="36"/>
        <v>0.21077859494294138</v>
      </c>
      <c r="I62" s="56">
        <f t="shared" si="36"/>
        <v>0.20983356470861833</v>
      </c>
      <c r="J62" s="56">
        <f t="shared" si="36"/>
        <v>0.20871099951510114</v>
      </c>
      <c r="K62" s="56">
        <f t="shared" si="36"/>
        <v>0.17589860586280959</v>
      </c>
      <c r="L62" s="56">
        <f t="shared" si="36"/>
        <v>0</v>
      </c>
      <c r="M62" s="56">
        <f t="shared" si="36"/>
        <v>0</v>
      </c>
      <c r="N62" s="56">
        <f t="shared" si="36"/>
        <v>0</v>
      </c>
      <c r="O62" s="56">
        <f t="shared" si="36"/>
        <v>0</v>
      </c>
      <c r="P62" s="56">
        <f t="shared" si="36"/>
        <v>0</v>
      </c>
      <c r="Q62" s="57">
        <f t="shared" si="36"/>
        <v>0</v>
      </c>
      <c r="R62" s="58"/>
      <c r="S62" s="269">
        <f>S58+S59</f>
        <v>321469.08</v>
      </c>
      <c r="T62" s="59">
        <f>SUM(F62:Q62)</f>
        <v>1.0000000000000002</v>
      </c>
    </row>
    <row r="63" spans="1:21" ht="15" customHeight="1" thickTop="1" thickBot="1" x14ac:dyDescent="0.25">
      <c r="A63" s="148"/>
      <c r="B63" s="273" t="s">
        <v>243</v>
      </c>
      <c r="C63" s="274"/>
      <c r="D63" s="274"/>
      <c r="E63" s="275" t="s">
        <v>201</v>
      </c>
      <c r="F63" s="60">
        <f>F62</f>
        <v>0.10068009029048768</v>
      </c>
      <c r="G63" s="60">
        <f t="shared" ref="G63:Q63" si="37">IF(G61=0,0,F63+G62)</f>
        <v>0.19477823497052971</v>
      </c>
      <c r="H63" s="60">
        <f t="shared" si="37"/>
        <v>0.40555682991347108</v>
      </c>
      <c r="I63" s="60">
        <f t="shared" si="37"/>
        <v>0.61539039462208944</v>
      </c>
      <c r="J63" s="60">
        <f t="shared" si="37"/>
        <v>0.82410139413719063</v>
      </c>
      <c r="K63" s="60">
        <f t="shared" si="37"/>
        <v>1.0000000000000002</v>
      </c>
      <c r="L63" s="60">
        <f t="shared" si="37"/>
        <v>0</v>
      </c>
      <c r="M63" s="60">
        <f t="shared" si="37"/>
        <v>0</v>
      </c>
      <c r="N63" s="60">
        <f t="shared" si="37"/>
        <v>0</v>
      </c>
      <c r="O63" s="60">
        <f t="shared" si="37"/>
        <v>0</v>
      </c>
      <c r="P63" s="60">
        <f t="shared" si="37"/>
        <v>0</v>
      </c>
      <c r="Q63" s="61">
        <f t="shared" si="37"/>
        <v>0</v>
      </c>
      <c r="R63" s="62"/>
      <c r="S63" s="276" t="str">
        <f>IF(S61=S62,"OK","CORRIGIR")</f>
        <v>OK</v>
      </c>
      <c r="T63" s="63" t="str">
        <f>IF(T61=T62,"OK","CORRIGIR")</f>
        <v>OK</v>
      </c>
    </row>
    <row r="64" spans="1:21" ht="15" customHeight="1" x14ac:dyDescent="0.2">
      <c r="A64" s="148"/>
      <c r="B64" s="64" t="s">
        <v>244</v>
      </c>
      <c r="C64" s="65"/>
      <c r="D64" s="66"/>
      <c r="E64" s="67"/>
      <c r="F64" s="65" t="s">
        <v>245</v>
      </c>
      <c r="G64" s="68"/>
      <c r="H64" s="68"/>
      <c r="I64" s="69"/>
      <c r="J64" s="277" t="s">
        <v>246</v>
      </c>
      <c r="K64" s="278"/>
      <c r="L64" s="278"/>
      <c r="M64" s="279"/>
      <c r="N64" s="280" t="s">
        <v>245</v>
      </c>
      <c r="O64" s="281"/>
      <c r="P64" s="282"/>
      <c r="Q64" s="65" t="s">
        <v>247</v>
      </c>
      <c r="R64" s="283"/>
      <c r="S64" s="283"/>
      <c r="T64" s="284"/>
    </row>
    <row r="65" spans="1:20" ht="19.5" customHeight="1" thickBot="1" x14ac:dyDescent="0.25">
      <c r="A65" s="148"/>
      <c r="B65" s="285"/>
      <c r="C65" s="70"/>
      <c r="D65" s="71"/>
      <c r="E65" s="286"/>
      <c r="F65" s="286"/>
      <c r="G65" s="287" t="s">
        <v>248</v>
      </c>
      <c r="H65" s="286"/>
      <c r="I65" s="288"/>
      <c r="J65" s="289"/>
      <c r="K65" s="290"/>
      <c r="L65" s="291"/>
      <c r="M65" s="292"/>
      <c r="N65" s="293"/>
      <c r="O65" s="294" t="s">
        <v>249</v>
      </c>
      <c r="P65" s="295"/>
      <c r="Q65" s="296"/>
      <c r="R65" s="72"/>
      <c r="S65" s="72"/>
      <c r="T65" s="297"/>
    </row>
  </sheetData>
  <printOptions horizontalCentered="1" verticalCentered="1"/>
  <pageMargins left="1.1811023622047245" right="0.78740157480314965" top="1.1811023622047245" bottom="1.1811023622047245" header="0" footer="0"/>
  <pageSetup paperSize="8" scale="78" orientation="landscape" horizontalDpi="300" verticalDpi="300" r:id="rId1"/>
  <headerFooter alignWithMargins="0"/>
  <rowBreaks count="1" manualBreakCount="1">
    <brk id="16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pageSetUpPr fitToPage="1"/>
  </sheetPr>
  <dimension ref="A1:G17"/>
  <sheetViews>
    <sheetView showGridLines="0" zoomScaleNormal="100" workbookViewId="0">
      <selection activeCell="F11" sqref="F11"/>
    </sheetView>
  </sheetViews>
  <sheetFormatPr defaultColWidth="11.42578125" defaultRowHeight="12.75" x14ac:dyDescent="0.2"/>
  <cols>
    <col min="1" max="1" width="50.7109375" style="102" customWidth="1"/>
    <col min="2" max="3" width="20.140625" style="102" customWidth="1"/>
    <col min="4" max="11" width="10.42578125" style="101" customWidth="1"/>
    <col min="12" max="16384" width="11.42578125" style="101"/>
  </cols>
  <sheetData>
    <row r="1" spans="1:3" ht="39.6" customHeight="1" thickBot="1" x14ac:dyDescent="0.25">
      <c r="A1" s="434" t="s">
        <v>266</v>
      </c>
      <c r="B1" s="435"/>
      <c r="C1" s="436"/>
    </row>
    <row r="2" spans="1:3" ht="20.100000000000001" customHeight="1" x14ac:dyDescent="0.2">
      <c r="A2" s="437" t="s">
        <v>267</v>
      </c>
      <c r="B2" s="77" t="s">
        <v>268</v>
      </c>
      <c r="C2" s="78">
        <v>0.3</v>
      </c>
    </row>
    <row r="3" spans="1:3" ht="20.100000000000001" customHeight="1" x14ac:dyDescent="0.2">
      <c r="A3" s="438"/>
      <c r="B3" s="77" t="s">
        <v>269</v>
      </c>
      <c r="C3" s="78">
        <v>0.65</v>
      </c>
    </row>
    <row r="4" spans="1:3" ht="20.100000000000001" customHeight="1" x14ac:dyDescent="0.2">
      <c r="A4" s="438"/>
      <c r="B4" s="77" t="s">
        <v>270</v>
      </c>
      <c r="C4" s="78">
        <v>3</v>
      </c>
    </row>
    <row r="5" spans="1:3" ht="20.100000000000001" customHeight="1" thickBot="1" x14ac:dyDescent="0.25">
      <c r="A5" s="438"/>
      <c r="B5" s="79" t="s">
        <v>286</v>
      </c>
      <c r="C5" s="80">
        <v>0</v>
      </c>
    </row>
    <row r="6" spans="1:3" ht="20.100000000000001" customHeight="1" thickBot="1" x14ac:dyDescent="0.25">
      <c r="A6" s="439"/>
      <c r="B6" s="81" t="s">
        <v>271</v>
      </c>
      <c r="C6" s="82">
        <v>3.95</v>
      </c>
    </row>
    <row r="7" spans="1:3" ht="20.100000000000001" customHeight="1" x14ac:dyDescent="0.2">
      <c r="A7" s="83" t="s">
        <v>272</v>
      </c>
      <c r="B7" s="84" t="s">
        <v>273</v>
      </c>
      <c r="C7" s="85" t="s">
        <v>274</v>
      </c>
    </row>
    <row r="8" spans="1:3" ht="20.100000000000001" customHeight="1" x14ac:dyDescent="0.2">
      <c r="A8" s="83" t="s">
        <v>275</v>
      </c>
      <c r="B8" s="86">
        <v>4</v>
      </c>
      <c r="C8" s="87">
        <v>3.45</v>
      </c>
    </row>
    <row r="9" spans="1:3" ht="20.100000000000001" customHeight="1" x14ac:dyDescent="0.2">
      <c r="A9" s="88" t="s">
        <v>276</v>
      </c>
      <c r="B9" s="89">
        <v>1.27</v>
      </c>
      <c r="C9" s="90">
        <v>0.85</v>
      </c>
    </row>
    <row r="10" spans="1:3" ht="20.100000000000001" customHeight="1" x14ac:dyDescent="0.2">
      <c r="A10" s="88" t="s">
        <v>277</v>
      </c>
      <c r="B10" s="89">
        <v>0.8</v>
      </c>
      <c r="C10" s="90">
        <v>0.48</v>
      </c>
    </row>
    <row r="11" spans="1:3" ht="20.100000000000001" customHeight="1" x14ac:dyDescent="0.2">
      <c r="A11" s="88" t="s">
        <v>278</v>
      </c>
      <c r="B11" s="89">
        <v>1.23</v>
      </c>
      <c r="C11" s="90">
        <v>0.85</v>
      </c>
    </row>
    <row r="12" spans="1:3" ht="20.100000000000001" customHeight="1" thickBot="1" x14ac:dyDescent="0.25">
      <c r="A12" s="91" t="s">
        <v>279</v>
      </c>
      <c r="B12" s="92">
        <v>7.4</v>
      </c>
      <c r="C12" s="93">
        <v>5.1100000000000003</v>
      </c>
    </row>
    <row r="13" spans="1:3" ht="20.100000000000001" customHeight="1" thickBot="1" x14ac:dyDescent="0.25">
      <c r="A13" s="94" t="s">
        <v>280</v>
      </c>
      <c r="B13" s="95">
        <v>20.062869249349301</v>
      </c>
      <c r="C13" s="82">
        <v>15.278047942916428</v>
      </c>
    </row>
    <row r="14" spans="1:3" ht="20.100000000000001" customHeight="1" thickBot="1" x14ac:dyDescent="0.25">
      <c r="A14" s="440" t="s">
        <v>281</v>
      </c>
      <c r="B14" s="441"/>
      <c r="C14" s="442"/>
    </row>
    <row r="15" spans="1:3" ht="20.100000000000001" customHeight="1" thickBot="1" x14ac:dyDescent="0.25">
      <c r="A15" s="96" t="s">
        <v>282</v>
      </c>
      <c r="B15" s="97">
        <v>0.2006</v>
      </c>
      <c r="C15" s="98"/>
    </row>
    <row r="16" spans="1:3" ht="9.9499999999999993" customHeight="1" thickBot="1" x14ac:dyDescent="0.25">
      <c r="A16" s="99"/>
      <c r="B16" s="99"/>
      <c r="C16" s="99"/>
    </row>
    <row r="17" spans="1:7" ht="18.75" thickBot="1" x14ac:dyDescent="0.25">
      <c r="A17" s="96" t="s">
        <v>283</v>
      </c>
      <c r="B17" s="97">
        <v>0.15279999999999999</v>
      </c>
      <c r="C17" s="98"/>
      <c r="D17" s="100"/>
      <c r="E17" s="100"/>
      <c r="F17" s="100"/>
      <c r="G17" s="100"/>
    </row>
  </sheetData>
  <mergeCells count="3">
    <mergeCell ref="A1:C1"/>
    <mergeCell ref="A2:A6"/>
    <mergeCell ref="A14:C14"/>
  </mergeCells>
  <pageMargins left="1.1811023622047245" right="0.78740157480314965" top="1.1811023622047245" bottom="1.1811023622047245" header="0" footer="0"/>
  <pageSetup paperSize="9" scale="9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pageSetUpPr fitToPage="1"/>
  </sheetPr>
  <dimension ref="A1:R141"/>
  <sheetViews>
    <sheetView showZeros="0" zoomScale="112" zoomScaleNormal="112" workbookViewId="0">
      <selection activeCell="A73" sqref="A73"/>
    </sheetView>
  </sheetViews>
  <sheetFormatPr defaultColWidth="9.140625" defaultRowHeight="12.75" x14ac:dyDescent="0.2"/>
  <cols>
    <col min="1" max="1" width="4.7109375" style="14" customWidth="1"/>
    <col min="2" max="2" width="3.7109375" style="14" customWidth="1"/>
    <col min="3" max="3" width="66.140625" style="14" bestFit="1" customWidth="1"/>
    <col min="4" max="4" width="3.28515625" style="14" customWidth="1"/>
    <col min="5" max="16" width="9.28515625" style="14" customWidth="1"/>
    <col min="17" max="17" width="6" style="14" customWidth="1"/>
    <col min="18" max="255" width="9.140625" style="14"/>
    <col min="256" max="256" width="11.28515625" style="14" customWidth="1"/>
    <col min="257" max="257" width="67.7109375" style="14" customWidth="1"/>
    <col min="258" max="258" width="3.28515625" style="14" customWidth="1"/>
    <col min="259" max="271" width="10.7109375" style="14" customWidth="1"/>
    <col min="272" max="272" width="7.28515625" style="14" customWidth="1"/>
    <col min="273" max="511" width="9.140625" style="14"/>
    <col min="512" max="512" width="11.28515625" style="14" customWidth="1"/>
    <col min="513" max="513" width="67.7109375" style="14" customWidth="1"/>
    <col min="514" max="514" width="3.28515625" style="14" customWidth="1"/>
    <col min="515" max="527" width="10.7109375" style="14" customWidth="1"/>
    <col min="528" max="528" width="7.28515625" style="14" customWidth="1"/>
    <col min="529" max="767" width="9.140625" style="14"/>
    <col min="768" max="768" width="11.28515625" style="14" customWidth="1"/>
    <col min="769" max="769" width="67.7109375" style="14" customWidth="1"/>
    <col min="770" max="770" width="3.28515625" style="14" customWidth="1"/>
    <col min="771" max="783" width="10.7109375" style="14" customWidth="1"/>
    <col min="784" max="784" width="7.28515625" style="14" customWidth="1"/>
    <col min="785" max="1023" width="9.140625" style="14"/>
    <col min="1024" max="1024" width="11.28515625" style="14" customWidth="1"/>
    <col min="1025" max="1025" width="67.7109375" style="14" customWidth="1"/>
    <col min="1026" max="1026" width="3.28515625" style="14" customWidth="1"/>
    <col min="1027" max="1039" width="10.7109375" style="14" customWidth="1"/>
    <col min="1040" max="1040" width="7.28515625" style="14" customWidth="1"/>
    <col min="1041" max="1279" width="9.140625" style="14"/>
    <col min="1280" max="1280" width="11.28515625" style="14" customWidth="1"/>
    <col min="1281" max="1281" width="67.7109375" style="14" customWidth="1"/>
    <col min="1282" max="1282" width="3.28515625" style="14" customWidth="1"/>
    <col min="1283" max="1295" width="10.7109375" style="14" customWidth="1"/>
    <col min="1296" max="1296" width="7.28515625" style="14" customWidth="1"/>
    <col min="1297" max="1535" width="9.140625" style="14"/>
    <col min="1536" max="1536" width="11.28515625" style="14" customWidth="1"/>
    <col min="1537" max="1537" width="67.7109375" style="14" customWidth="1"/>
    <col min="1538" max="1538" width="3.28515625" style="14" customWidth="1"/>
    <col min="1539" max="1551" width="10.7109375" style="14" customWidth="1"/>
    <col min="1552" max="1552" width="7.28515625" style="14" customWidth="1"/>
    <col min="1553" max="1791" width="9.140625" style="14"/>
    <col min="1792" max="1792" width="11.28515625" style="14" customWidth="1"/>
    <col min="1793" max="1793" width="67.7109375" style="14" customWidth="1"/>
    <col min="1794" max="1794" width="3.28515625" style="14" customWidth="1"/>
    <col min="1795" max="1807" width="10.7109375" style="14" customWidth="1"/>
    <col min="1808" max="1808" width="7.28515625" style="14" customWidth="1"/>
    <col min="1809" max="2047" width="9.140625" style="14"/>
    <col min="2048" max="2048" width="11.28515625" style="14" customWidth="1"/>
    <col min="2049" max="2049" width="67.7109375" style="14" customWidth="1"/>
    <col min="2050" max="2050" width="3.28515625" style="14" customWidth="1"/>
    <col min="2051" max="2063" width="10.7109375" style="14" customWidth="1"/>
    <col min="2064" max="2064" width="7.28515625" style="14" customWidth="1"/>
    <col min="2065" max="2303" width="9.140625" style="14"/>
    <col min="2304" max="2304" width="11.28515625" style="14" customWidth="1"/>
    <col min="2305" max="2305" width="67.7109375" style="14" customWidth="1"/>
    <col min="2306" max="2306" width="3.28515625" style="14" customWidth="1"/>
    <col min="2307" max="2319" width="10.7109375" style="14" customWidth="1"/>
    <col min="2320" max="2320" width="7.28515625" style="14" customWidth="1"/>
    <col min="2321" max="2559" width="9.140625" style="14"/>
    <col min="2560" max="2560" width="11.28515625" style="14" customWidth="1"/>
    <col min="2561" max="2561" width="67.7109375" style="14" customWidth="1"/>
    <col min="2562" max="2562" width="3.28515625" style="14" customWidth="1"/>
    <col min="2563" max="2575" width="10.7109375" style="14" customWidth="1"/>
    <col min="2576" max="2576" width="7.28515625" style="14" customWidth="1"/>
    <col min="2577" max="2815" width="9.140625" style="14"/>
    <col min="2816" max="2816" width="11.28515625" style="14" customWidth="1"/>
    <col min="2817" max="2817" width="67.7109375" style="14" customWidth="1"/>
    <col min="2818" max="2818" width="3.28515625" style="14" customWidth="1"/>
    <col min="2819" max="2831" width="10.7109375" style="14" customWidth="1"/>
    <col min="2832" max="2832" width="7.28515625" style="14" customWidth="1"/>
    <col min="2833" max="3071" width="9.140625" style="14"/>
    <col min="3072" max="3072" width="11.28515625" style="14" customWidth="1"/>
    <col min="3073" max="3073" width="67.7109375" style="14" customWidth="1"/>
    <col min="3074" max="3074" width="3.28515625" style="14" customWidth="1"/>
    <col min="3075" max="3087" width="10.7109375" style="14" customWidth="1"/>
    <col min="3088" max="3088" width="7.28515625" style="14" customWidth="1"/>
    <col min="3089" max="3327" width="9.140625" style="14"/>
    <col min="3328" max="3328" width="11.28515625" style="14" customWidth="1"/>
    <col min="3329" max="3329" width="67.7109375" style="14" customWidth="1"/>
    <col min="3330" max="3330" width="3.28515625" style="14" customWidth="1"/>
    <col min="3331" max="3343" width="10.7109375" style="14" customWidth="1"/>
    <col min="3344" max="3344" width="7.28515625" style="14" customWidth="1"/>
    <col min="3345" max="3583" width="9.140625" style="14"/>
    <col min="3584" max="3584" width="11.28515625" style="14" customWidth="1"/>
    <col min="3585" max="3585" width="67.7109375" style="14" customWidth="1"/>
    <col min="3586" max="3586" width="3.28515625" style="14" customWidth="1"/>
    <col min="3587" max="3599" width="10.7109375" style="14" customWidth="1"/>
    <col min="3600" max="3600" width="7.28515625" style="14" customWidth="1"/>
    <col min="3601" max="3839" width="9.140625" style="14"/>
    <col min="3840" max="3840" width="11.28515625" style="14" customWidth="1"/>
    <col min="3841" max="3841" width="67.7109375" style="14" customWidth="1"/>
    <col min="3842" max="3842" width="3.28515625" style="14" customWidth="1"/>
    <col min="3843" max="3855" width="10.7109375" style="14" customWidth="1"/>
    <col min="3856" max="3856" width="7.28515625" style="14" customWidth="1"/>
    <col min="3857" max="4095" width="9.140625" style="14"/>
    <col min="4096" max="4096" width="11.28515625" style="14" customWidth="1"/>
    <col min="4097" max="4097" width="67.7109375" style="14" customWidth="1"/>
    <col min="4098" max="4098" width="3.28515625" style="14" customWidth="1"/>
    <col min="4099" max="4111" width="10.7109375" style="14" customWidth="1"/>
    <col min="4112" max="4112" width="7.28515625" style="14" customWidth="1"/>
    <col min="4113" max="4351" width="9.140625" style="14"/>
    <col min="4352" max="4352" width="11.28515625" style="14" customWidth="1"/>
    <col min="4353" max="4353" width="67.7109375" style="14" customWidth="1"/>
    <col min="4354" max="4354" width="3.28515625" style="14" customWidth="1"/>
    <col min="4355" max="4367" width="10.7109375" style="14" customWidth="1"/>
    <col min="4368" max="4368" width="7.28515625" style="14" customWidth="1"/>
    <col min="4369" max="4607" width="9.140625" style="14"/>
    <col min="4608" max="4608" width="11.28515625" style="14" customWidth="1"/>
    <col min="4609" max="4609" width="67.7109375" style="14" customWidth="1"/>
    <col min="4610" max="4610" width="3.28515625" style="14" customWidth="1"/>
    <col min="4611" max="4623" width="10.7109375" style="14" customWidth="1"/>
    <col min="4624" max="4624" width="7.28515625" style="14" customWidth="1"/>
    <col min="4625" max="4863" width="9.140625" style="14"/>
    <col min="4864" max="4864" width="11.28515625" style="14" customWidth="1"/>
    <col min="4865" max="4865" width="67.7109375" style="14" customWidth="1"/>
    <col min="4866" max="4866" width="3.28515625" style="14" customWidth="1"/>
    <col min="4867" max="4879" width="10.7109375" style="14" customWidth="1"/>
    <col min="4880" max="4880" width="7.28515625" style="14" customWidth="1"/>
    <col min="4881" max="5119" width="9.140625" style="14"/>
    <col min="5120" max="5120" width="11.28515625" style="14" customWidth="1"/>
    <col min="5121" max="5121" width="67.7109375" style="14" customWidth="1"/>
    <col min="5122" max="5122" width="3.28515625" style="14" customWidth="1"/>
    <col min="5123" max="5135" width="10.7109375" style="14" customWidth="1"/>
    <col min="5136" max="5136" width="7.28515625" style="14" customWidth="1"/>
    <col min="5137" max="5375" width="9.140625" style="14"/>
    <col min="5376" max="5376" width="11.28515625" style="14" customWidth="1"/>
    <col min="5377" max="5377" width="67.7109375" style="14" customWidth="1"/>
    <col min="5378" max="5378" width="3.28515625" style="14" customWidth="1"/>
    <col min="5379" max="5391" width="10.7109375" style="14" customWidth="1"/>
    <col min="5392" max="5392" width="7.28515625" style="14" customWidth="1"/>
    <col min="5393" max="5631" width="9.140625" style="14"/>
    <col min="5632" max="5632" width="11.28515625" style="14" customWidth="1"/>
    <col min="5633" max="5633" width="67.7109375" style="14" customWidth="1"/>
    <col min="5634" max="5634" width="3.28515625" style="14" customWidth="1"/>
    <col min="5635" max="5647" width="10.7109375" style="14" customWidth="1"/>
    <col min="5648" max="5648" width="7.28515625" style="14" customWidth="1"/>
    <col min="5649" max="5887" width="9.140625" style="14"/>
    <col min="5888" max="5888" width="11.28515625" style="14" customWidth="1"/>
    <col min="5889" max="5889" width="67.7109375" style="14" customWidth="1"/>
    <col min="5890" max="5890" width="3.28515625" style="14" customWidth="1"/>
    <col min="5891" max="5903" width="10.7109375" style="14" customWidth="1"/>
    <col min="5904" max="5904" width="7.28515625" style="14" customWidth="1"/>
    <col min="5905" max="6143" width="9.140625" style="14"/>
    <col min="6144" max="6144" width="11.28515625" style="14" customWidth="1"/>
    <col min="6145" max="6145" width="67.7109375" style="14" customWidth="1"/>
    <col min="6146" max="6146" width="3.28515625" style="14" customWidth="1"/>
    <col min="6147" max="6159" width="10.7109375" style="14" customWidth="1"/>
    <col min="6160" max="6160" width="7.28515625" style="14" customWidth="1"/>
    <col min="6161" max="6399" width="9.140625" style="14"/>
    <col min="6400" max="6400" width="11.28515625" style="14" customWidth="1"/>
    <col min="6401" max="6401" width="67.7109375" style="14" customWidth="1"/>
    <col min="6402" max="6402" width="3.28515625" style="14" customWidth="1"/>
    <col min="6403" max="6415" width="10.7109375" style="14" customWidth="1"/>
    <col min="6416" max="6416" width="7.28515625" style="14" customWidth="1"/>
    <col min="6417" max="6655" width="9.140625" style="14"/>
    <col min="6656" max="6656" width="11.28515625" style="14" customWidth="1"/>
    <col min="6657" max="6657" width="67.7109375" style="14" customWidth="1"/>
    <col min="6658" max="6658" width="3.28515625" style="14" customWidth="1"/>
    <col min="6659" max="6671" width="10.7109375" style="14" customWidth="1"/>
    <col min="6672" max="6672" width="7.28515625" style="14" customWidth="1"/>
    <col min="6673" max="6911" width="9.140625" style="14"/>
    <col min="6912" max="6912" width="11.28515625" style="14" customWidth="1"/>
    <col min="6913" max="6913" width="67.7109375" style="14" customWidth="1"/>
    <col min="6914" max="6914" width="3.28515625" style="14" customWidth="1"/>
    <col min="6915" max="6927" width="10.7109375" style="14" customWidth="1"/>
    <col min="6928" max="6928" width="7.28515625" style="14" customWidth="1"/>
    <col min="6929" max="7167" width="9.140625" style="14"/>
    <col min="7168" max="7168" width="11.28515625" style="14" customWidth="1"/>
    <col min="7169" max="7169" width="67.7109375" style="14" customWidth="1"/>
    <col min="7170" max="7170" width="3.28515625" style="14" customWidth="1"/>
    <col min="7171" max="7183" width="10.7109375" style="14" customWidth="1"/>
    <col min="7184" max="7184" width="7.28515625" style="14" customWidth="1"/>
    <col min="7185" max="7423" width="9.140625" style="14"/>
    <col min="7424" max="7424" width="11.28515625" style="14" customWidth="1"/>
    <col min="7425" max="7425" width="67.7109375" style="14" customWidth="1"/>
    <col min="7426" max="7426" width="3.28515625" style="14" customWidth="1"/>
    <col min="7427" max="7439" width="10.7109375" style="14" customWidth="1"/>
    <col min="7440" max="7440" width="7.28515625" style="14" customWidth="1"/>
    <col min="7441" max="7679" width="9.140625" style="14"/>
    <col min="7680" max="7680" width="11.28515625" style="14" customWidth="1"/>
    <col min="7681" max="7681" width="67.7109375" style="14" customWidth="1"/>
    <col min="7682" max="7682" width="3.28515625" style="14" customWidth="1"/>
    <col min="7683" max="7695" width="10.7109375" style="14" customWidth="1"/>
    <col min="7696" max="7696" width="7.28515625" style="14" customWidth="1"/>
    <col min="7697" max="7935" width="9.140625" style="14"/>
    <col min="7936" max="7936" width="11.28515625" style="14" customWidth="1"/>
    <col min="7937" max="7937" width="67.7109375" style="14" customWidth="1"/>
    <col min="7938" max="7938" width="3.28515625" style="14" customWidth="1"/>
    <col min="7939" max="7951" width="10.7109375" style="14" customWidth="1"/>
    <col min="7952" max="7952" width="7.28515625" style="14" customWidth="1"/>
    <col min="7953" max="8191" width="9.140625" style="14"/>
    <col min="8192" max="8192" width="11.28515625" style="14" customWidth="1"/>
    <col min="8193" max="8193" width="67.7109375" style="14" customWidth="1"/>
    <col min="8194" max="8194" width="3.28515625" style="14" customWidth="1"/>
    <col min="8195" max="8207" width="10.7109375" style="14" customWidth="1"/>
    <col min="8208" max="8208" width="7.28515625" style="14" customWidth="1"/>
    <col min="8209" max="8447" width="9.140625" style="14"/>
    <col min="8448" max="8448" width="11.28515625" style="14" customWidth="1"/>
    <col min="8449" max="8449" width="67.7109375" style="14" customWidth="1"/>
    <col min="8450" max="8450" width="3.28515625" style="14" customWidth="1"/>
    <col min="8451" max="8463" width="10.7109375" style="14" customWidth="1"/>
    <col min="8464" max="8464" width="7.28515625" style="14" customWidth="1"/>
    <col min="8465" max="8703" width="9.140625" style="14"/>
    <col min="8704" max="8704" width="11.28515625" style="14" customWidth="1"/>
    <col min="8705" max="8705" width="67.7109375" style="14" customWidth="1"/>
    <col min="8706" max="8706" width="3.28515625" style="14" customWidth="1"/>
    <col min="8707" max="8719" width="10.7109375" style="14" customWidth="1"/>
    <col min="8720" max="8720" width="7.28515625" style="14" customWidth="1"/>
    <col min="8721" max="8959" width="9.140625" style="14"/>
    <col min="8960" max="8960" width="11.28515625" style="14" customWidth="1"/>
    <col min="8961" max="8961" width="67.7109375" style="14" customWidth="1"/>
    <col min="8962" max="8962" width="3.28515625" style="14" customWidth="1"/>
    <col min="8963" max="8975" width="10.7109375" style="14" customWidth="1"/>
    <col min="8976" max="8976" width="7.28515625" style="14" customWidth="1"/>
    <col min="8977" max="9215" width="9.140625" style="14"/>
    <col min="9216" max="9216" width="11.28515625" style="14" customWidth="1"/>
    <col min="9217" max="9217" width="67.7109375" style="14" customWidth="1"/>
    <col min="9218" max="9218" width="3.28515625" style="14" customWidth="1"/>
    <col min="9219" max="9231" width="10.7109375" style="14" customWidth="1"/>
    <col min="9232" max="9232" width="7.28515625" style="14" customWidth="1"/>
    <col min="9233" max="9471" width="9.140625" style="14"/>
    <col min="9472" max="9472" width="11.28515625" style="14" customWidth="1"/>
    <col min="9473" max="9473" width="67.7109375" style="14" customWidth="1"/>
    <col min="9474" max="9474" width="3.28515625" style="14" customWidth="1"/>
    <col min="9475" max="9487" width="10.7109375" style="14" customWidth="1"/>
    <col min="9488" max="9488" width="7.28515625" style="14" customWidth="1"/>
    <col min="9489" max="9727" width="9.140625" style="14"/>
    <col min="9728" max="9728" width="11.28515625" style="14" customWidth="1"/>
    <col min="9729" max="9729" width="67.7109375" style="14" customWidth="1"/>
    <col min="9730" max="9730" width="3.28515625" style="14" customWidth="1"/>
    <col min="9731" max="9743" width="10.7109375" style="14" customWidth="1"/>
    <col min="9744" max="9744" width="7.28515625" style="14" customWidth="1"/>
    <col min="9745" max="9983" width="9.140625" style="14"/>
    <col min="9984" max="9984" width="11.28515625" style="14" customWidth="1"/>
    <col min="9985" max="9985" width="67.7109375" style="14" customWidth="1"/>
    <col min="9986" max="9986" width="3.28515625" style="14" customWidth="1"/>
    <col min="9987" max="9999" width="10.7109375" style="14" customWidth="1"/>
    <col min="10000" max="10000" width="7.28515625" style="14" customWidth="1"/>
    <col min="10001" max="10239" width="9.140625" style="14"/>
    <col min="10240" max="10240" width="11.28515625" style="14" customWidth="1"/>
    <col min="10241" max="10241" width="67.7109375" style="14" customWidth="1"/>
    <col min="10242" max="10242" width="3.28515625" style="14" customWidth="1"/>
    <col min="10243" max="10255" width="10.7109375" style="14" customWidth="1"/>
    <col min="10256" max="10256" width="7.28515625" style="14" customWidth="1"/>
    <col min="10257" max="10495" width="9.140625" style="14"/>
    <col min="10496" max="10496" width="11.28515625" style="14" customWidth="1"/>
    <col min="10497" max="10497" width="67.7109375" style="14" customWidth="1"/>
    <col min="10498" max="10498" width="3.28515625" style="14" customWidth="1"/>
    <col min="10499" max="10511" width="10.7109375" style="14" customWidth="1"/>
    <col min="10512" max="10512" width="7.28515625" style="14" customWidth="1"/>
    <col min="10513" max="10751" width="9.140625" style="14"/>
    <col min="10752" max="10752" width="11.28515625" style="14" customWidth="1"/>
    <col min="10753" max="10753" width="67.7109375" style="14" customWidth="1"/>
    <col min="10754" max="10754" width="3.28515625" style="14" customWidth="1"/>
    <col min="10755" max="10767" width="10.7109375" style="14" customWidth="1"/>
    <col min="10768" max="10768" width="7.28515625" style="14" customWidth="1"/>
    <col min="10769" max="11007" width="9.140625" style="14"/>
    <col min="11008" max="11008" width="11.28515625" style="14" customWidth="1"/>
    <col min="11009" max="11009" width="67.7109375" style="14" customWidth="1"/>
    <col min="11010" max="11010" width="3.28515625" style="14" customWidth="1"/>
    <col min="11011" max="11023" width="10.7109375" style="14" customWidth="1"/>
    <col min="11024" max="11024" width="7.28515625" style="14" customWidth="1"/>
    <col min="11025" max="11263" width="9.140625" style="14"/>
    <col min="11264" max="11264" width="11.28515625" style="14" customWidth="1"/>
    <col min="11265" max="11265" width="67.7109375" style="14" customWidth="1"/>
    <col min="11266" max="11266" width="3.28515625" style="14" customWidth="1"/>
    <col min="11267" max="11279" width="10.7109375" style="14" customWidth="1"/>
    <col min="11280" max="11280" width="7.28515625" style="14" customWidth="1"/>
    <col min="11281" max="11519" width="9.140625" style="14"/>
    <col min="11520" max="11520" width="11.28515625" style="14" customWidth="1"/>
    <col min="11521" max="11521" width="67.7109375" style="14" customWidth="1"/>
    <col min="11522" max="11522" width="3.28515625" style="14" customWidth="1"/>
    <col min="11523" max="11535" width="10.7109375" style="14" customWidth="1"/>
    <col min="11536" max="11536" width="7.28515625" style="14" customWidth="1"/>
    <col min="11537" max="11775" width="9.140625" style="14"/>
    <col min="11776" max="11776" width="11.28515625" style="14" customWidth="1"/>
    <col min="11777" max="11777" width="67.7109375" style="14" customWidth="1"/>
    <col min="11778" max="11778" width="3.28515625" style="14" customWidth="1"/>
    <col min="11779" max="11791" width="10.7109375" style="14" customWidth="1"/>
    <col min="11792" max="11792" width="7.28515625" style="14" customWidth="1"/>
    <col min="11793" max="12031" width="9.140625" style="14"/>
    <col min="12032" max="12032" width="11.28515625" style="14" customWidth="1"/>
    <col min="12033" max="12033" width="67.7109375" style="14" customWidth="1"/>
    <col min="12034" max="12034" width="3.28515625" style="14" customWidth="1"/>
    <col min="12035" max="12047" width="10.7109375" style="14" customWidth="1"/>
    <col min="12048" max="12048" width="7.28515625" style="14" customWidth="1"/>
    <col min="12049" max="12287" width="9.140625" style="14"/>
    <col min="12288" max="12288" width="11.28515625" style="14" customWidth="1"/>
    <col min="12289" max="12289" width="67.7109375" style="14" customWidth="1"/>
    <col min="12290" max="12290" width="3.28515625" style="14" customWidth="1"/>
    <col min="12291" max="12303" width="10.7109375" style="14" customWidth="1"/>
    <col min="12304" max="12304" width="7.28515625" style="14" customWidth="1"/>
    <col min="12305" max="12543" width="9.140625" style="14"/>
    <col min="12544" max="12544" width="11.28515625" style="14" customWidth="1"/>
    <col min="12545" max="12545" width="67.7109375" style="14" customWidth="1"/>
    <col min="12546" max="12546" width="3.28515625" style="14" customWidth="1"/>
    <col min="12547" max="12559" width="10.7109375" style="14" customWidth="1"/>
    <col min="12560" max="12560" width="7.28515625" style="14" customWidth="1"/>
    <col min="12561" max="12799" width="9.140625" style="14"/>
    <col min="12800" max="12800" width="11.28515625" style="14" customWidth="1"/>
    <col min="12801" max="12801" width="67.7109375" style="14" customWidth="1"/>
    <col min="12802" max="12802" width="3.28515625" style="14" customWidth="1"/>
    <col min="12803" max="12815" width="10.7109375" style="14" customWidth="1"/>
    <col min="12816" max="12816" width="7.28515625" style="14" customWidth="1"/>
    <col min="12817" max="13055" width="9.140625" style="14"/>
    <col min="13056" max="13056" width="11.28515625" style="14" customWidth="1"/>
    <col min="13057" max="13057" width="67.7109375" style="14" customWidth="1"/>
    <col min="13058" max="13058" width="3.28515625" style="14" customWidth="1"/>
    <col min="13059" max="13071" width="10.7109375" style="14" customWidth="1"/>
    <col min="13072" max="13072" width="7.28515625" style="14" customWidth="1"/>
    <col min="13073" max="13311" width="9.140625" style="14"/>
    <col min="13312" max="13312" width="11.28515625" style="14" customWidth="1"/>
    <col min="13313" max="13313" width="67.7109375" style="14" customWidth="1"/>
    <col min="13314" max="13314" width="3.28515625" style="14" customWidth="1"/>
    <col min="13315" max="13327" width="10.7109375" style="14" customWidth="1"/>
    <col min="13328" max="13328" width="7.28515625" style="14" customWidth="1"/>
    <col min="13329" max="13567" width="9.140625" style="14"/>
    <col min="13568" max="13568" width="11.28515625" style="14" customWidth="1"/>
    <col min="13569" max="13569" width="67.7109375" style="14" customWidth="1"/>
    <col min="13570" max="13570" width="3.28515625" style="14" customWidth="1"/>
    <col min="13571" max="13583" width="10.7109375" style="14" customWidth="1"/>
    <col min="13584" max="13584" width="7.28515625" style="14" customWidth="1"/>
    <col min="13585" max="13823" width="9.140625" style="14"/>
    <col min="13824" max="13824" width="11.28515625" style="14" customWidth="1"/>
    <col min="13825" max="13825" width="67.7109375" style="14" customWidth="1"/>
    <col min="13826" max="13826" width="3.28515625" style="14" customWidth="1"/>
    <col min="13827" max="13839" width="10.7109375" style="14" customWidth="1"/>
    <col min="13840" max="13840" width="7.28515625" style="14" customWidth="1"/>
    <col min="13841" max="14079" width="9.140625" style="14"/>
    <col min="14080" max="14080" width="11.28515625" style="14" customWidth="1"/>
    <col min="14081" max="14081" width="67.7109375" style="14" customWidth="1"/>
    <col min="14082" max="14082" width="3.28515625" style="14" customWidth="1"/>
    <col min="14083" max="14095" width="10.7109375" style="14" customWidth="1"/>
    <col min="14096" max="14096" width="7.28515625" style="14" customWidth="1"/>
    <col min="14097" max="14335" width="9.140625" style="14"/>
    <col min="14336" max="14336" width="11.28515625" style="14" customWidth="1"/>
    <col min="14337" max="14337" width="67.7109375" style="14" customWidth="1"/>
    <col min="14338" max="14338" width="3.28515625" style="14" customWidth="1"/>
    <col min="14339" max="14351" width="10.7109375" style="14" customWidth="1"/>
    <col min="14352" max="14352" width="7.28515625" style="14" customWidth="1"/>
    <col min="14353" max="14591" width="9.140625" style="14"/>
    <col min="14592" max="14592" width="11.28515625" style="14" customWidth="1"/>
    <col min="14593" max="14593" width="67.7109375" style="14" customWidth="1"/>
    <col min="14594" max="14594" width="3.28515625" style="14" customWidth="1"/>
    <col min="14595" max="14607" width="10.7109375" style="14" customWidth="1"/>
    <col min="14608" max="14608" width="7.28515625" style="14" customWidth="1"/>
    <col min="14609" max="14847" width="9.140625" style="14"/>
    <col min="14848" max="14848" width="11.28515625" style="14" customWidth="1"/>
    <col min="14849" max="14849" width="67.7109375" style="14" customWidth="1"/>
    <col min="14850" max="14850" width="3.28515625" style="14" customWidth="1"/>
    <col min="14851" max="14863" width="10.7109375" style="14" customWidth="1"/>
    <col min="14864" max="14864" width="7.28515625" style="14" customWidth="1"/>
    <col min="14865" max="15103" width="9.140625" style="14"/>
    <col min="15104" max="15104" width="11.28515625" style="14" customWidth="1"/>
    <col min="15105" max="15105" width="67.7109375" style="14" customWidth="1"/>
    <col min="15106" max="15106" width="3.28515625" style="14" customWidth="1"/>
    <col min="15107" max="15119" width="10.7109375" style="14" customWidth="1"/>
    <col min="15120" max="15120" width="7.28515625" style="14" customWidth="1"/>
    <col min="15121" max="15359" width="9.140625" style="14"/>
    <col min="15360" max="15360" width="11.28515625" style="14" customWidth="1"/>
    <col min="15361" max="15361" width="67.7109375" style="14" customWidth="1"/>
    <col min="15362" max="15362" width="3.28515625" style="14" customWidth="1"/>
    <col min="15363" max="15375" width="10.7109375" style="14" customWidth="1"/>
    <col min="15376" max="15376" width="7.28515625" style="14" customWidth="1"/>
    <col min="15377" max="15615" width="9.140625" style="14"/>
    <col min="15616" max="15616" width="11.28515625" style="14" customWidth="1"/>
    <col min="15617" max="15617" width="67.7109375" style="14" customWidth="1"/>
    <col min="15618" max="15618" width="3.28515625" style="14" customWidth="1"/>
    <col min="15619" max="15631" width="10.7109375" style="14" customWidth="1"/>
    <col min="15632" max="15632" width="7.28515625" style="14" customWidth="1"/>
    <col min="15633" max="15871" width="9.140625" style="14"/>
    <col min="15872" max="15872" width="11.28515625" style="14" customWidth="1"/>
    <col min="15873" max="15873" width="67.7109375" style="14" customWidth="1"/>
    <col min="15874" max="15874" width="3.28515625" style="14" customWidth="1"/>
    <col min="15875" max="15887" width="10.7109375" style="14" customWidth="1"/>
    <col min="15888" max="15888" width="7.28515625" style="14" customWidth="1"/>
    <col min="15889" max="16127" width="9.140625" style="14"/>
    <col min="16128" max="16128" width="11.28515625" style="14" customWidth="1"/>
    <col min="16129" max="16129" width="67.7109375" style="14" customWidth="1"/>
    <col min="16130" max="16130" width="3.28515625" style="14" customWidth="1"/>
    <col min="16131" max="16143" width="10.7109375" style="14" customWidth="1"/>
    <col min="16144" max="16144" width="7.28515625" style="14" customWidth="1"/>
    <col min="16145" max="16384" width="9.140625" style="14"/>
  </cols>
  <sheetData>
    <row r="1" spans="1:18" ht="13.5" thickBot="1" x14ac:dyDescent="0.25">
      <c r="A1" s="9" t="s">
        <v>167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5" t="str">
        <f>CONCATENATE($B$1,"|",B2)</f>
        <v>3|1</v>
      </c>
      <c r="B2" s="16">
        <v>1</v>
      </c>
      <c r="C2" s="17" t="s">
        <v>86</v>
      </c>
      <c r="D2" s="18">
        <v>1</v>
      </c>
      <c r="E2" s="19">
        <v>50</v>
      </c>
      <c r="F2" s="19">
        <v>50</v>
      </c>
      <c r="G2" s="19"/>
      <c r="H2" s="19"/>
      <c r="I2" s="19"/>
      <c r="J2" s="20"/>
      <c r="K2" s="20"/>
      <c r="L2" s="20"/>
      <c r="M2" s="20"/>
      <c r="N2" s="20"/>
      <c r="O2" s="20"/>
      <c r="P2" s="20"/>
      <c r="R2" s="14">
        <f t="shared" ref="R2:R13" si="0">SUM(E2:P2)</f>
        <v>100</v>
      </c>
    </row>
    <row r="3" spans="1:18" x14ac:dyDescent="0.2">
      <c r="A3" s="21" t="str">
        <f t="shared" ref="A3:A13" si="1">CONCATENATE($B$1,"|",B3)</f>
        <v>3|2</v>
      </c>
      <c r="B3" s="22" t="s">
        <v>87</v>
      </c>
      <c r="C3" s="17" t="s">
        <v>88</v>
      </c>
      <c r="D3" s="18">
        <v>2</v>
      </c>
      <c r="E3" s="19">
        <v>40</v>
      </c>
      <c r="F3" s="19">
        <v>50</v>
      </c>
      <c r="G3" s="19">
        <v>10</v>
      </c>
      <c r="H3" s="19"/>
      <c r="I3" s="19"/>
      <c r="J3" s="23"/>
      <c r="K3" s="23"/>
      <c r="L3" s="23"/>
      <c r="M3" s="23"/>
      <c r="N3" s="23"/>
      <c r="O3" s="23"/>
      <c r="P3" s="23"/>
      <c r="R3" s="14">
        <f t="shared" si="0"/>
        <v>100</v>
      </c>
    </row>
    <row r="4" spans="1:18" x14ac:dyDescent="0.2">
      <c r="A4" s="21" t="str">
        <f t="shared" si="1"/>
        <v>3|3</v>
      </c>
      <c r="B4" s="22" t="s">
        <v>89</v>
      </c>
      <c r="C4" s="17" t="s">
        <v>50</v>
      </c>
      <c r="D4" s="18">
        <v>3</v>
      </c>
      <c r="E4" s="24">
        <v>60</v>
      </c>
      <c r="F4" s="24">
        <v>40</v>
      </c>
      <c r="G4" s="24"/>
      <c r="H4" s="24"/>
      <c r="I4" s="24"/>
      <c r="J4" s="23"/>
      <c r="K4" s="23"/>
      <c r="L4" s="23"/>
      <c r="M4" s="23"/>
      <c r="N4" s="23"/>
      <c r="O4" s="23"/>
      <c r="P4" s="23"/>
      <c r="R4" s="14">
        <f t="shared" si="0"/>
        <v>100</v>
      </c>
    </row>
    <row r="5" spans="1:18" x14ac:dyDescent="0.2">
      <c r="A5" s="21" t="str">
        <f t="shared" si="1"/>
        <v>3|4</v>
      </c>
      <c r="B5" s="22" t="s">
        <v>90</v>
      </c>
      <c r="C5" s="17" t="s">
        <v>91</v>
      </c>
      <c r="D5" s="18">
        <v>4</v>
      </c>
      <c r="E5" s="24">
        <v>20</v>
      </c>
      <c r="F5" s="24">
        <v>50</v>
      </c>
      <c r="G5" s="24">
        <v>30</v>
      </c>
      <c r="H5" s="24"/>
      <c r="I5" s="24"/>
      <c r="J5" s="23"/>
      <c r="K5" s="23"/>
      <c r="L5" s="23"/>
      <c r="M5" s="23"/>
      <c r="N5" s="23"/>
      <c r="O5" s="23"/>
      <c r="P5" s="23"/>
      <c r="R5" s="14">
        <f t="shared" si="0"/>
        <v>100</v>
      </c>
    </row>
    <row r="6" spans="1:18" x14ac:dyDescent="0.2">
      <c r="A6" s="21" t="str">
        <f t="shared" si="1"/>
        <v>3|5</v>
      </c>
      <c r="B6" s="22" t="s">
        <v>93</v>
      </c>
      <c r="C6" s="17" t="s">
        <v>94</v>
      </c>
      <c r="D6" s="18">
        <v>5</v>
      </c>
      <c r="E6" s="24">
        <v>10</v>
      </c>
      <c r="F6" s="24">
        <v>50</v>
      </c>
      <c r="G6" s="24">
        <v>40</v>
      </c>
      <c r="H6" s="24"/>
      <c r="I6" s="24"/>
      <c r="J6" s="23"/>
      <c r="K6" s="23"/>
      <c r="L6" s="23"/>
      <c r="M6" s="23"/>
      <c r="N6" s="23"/>
      <c r="O6" s="23"/>
      <c r="P6" s="23"/>
      <c r="R6" s="14">
        <f t="shared" si="0"/>
        <v>100</v>
      </c>
    </row>
    <row r="7" spans="1:18" x14ac:dyDescent="0.2">
      <c r="A7" s="21" t="str">
        <f t="shared" si="1"/>
        <v>3|6</v>
      </c>
      <c r="B7" s="22" t="s">
        <v>96</v>
      </c>
      <c r="C7" s="17" t="s">
        <v>58</v>
      </c>
      <c r="D7" s="18"/>
      <c r="E7" s="24"/>
      <c r="F7" s="24">
        <v>30</v>
      </c>
      <c r="G7" s="24">
        <v>70</v>
      </c>
      <c r="H7" s="24"/>
      <c r="I7" s="24"/>
      <c r="J7" s="23"/>
      <c r="K7" s="23"/>
      <c r="L7" s="23"/>
      <c r="M7" s="23"/>
      <c r="N7" s="23"/>
      <c r="O7" s="23"/>
      <c r="P7" s="23"/>
      <c r="R7" s="14">
        <f t="shared" si="0"/>
        <v>100</v>
      </c>
    </row>
    <row r="8" spans="1:18" x14ac:dyDescent="0.2">
      <c r="A8" s="21" t="str">
        <f t="shared" si="1"/>
        <v>3|7</v>
      </c>
      <c r="B8" s="22" t="s">
        <v>97</v>
      </c>
      <c r="C8" s="17" t="s">
        <v>98</v>
      </c>
      <c r="D8" s="18">
        <v>3</v>
      </c>
      <c r="E8" s="24"/>
      <c r="F8" s="24">
        <v>40</v>
      </c>
      <c r="G8" s="24">
        <v>60</v>
      </c>
      <c r="H8" s="24"/>
      <c r="I8" s="24"/>
      <c r="J8" s="23"/>
      <c r="K8" s="23"/>
      <c r="L8" s="23"/>
      <c r="M8" s="23"/>
      <c r="N8" s="23"/>
      <c r="O8" s="23"/>
      <c r="P8" s="23"/>
      <c r="R8" s="14">
        <f t="shared" si="0"/>
        <v>100</v>
      </c>
    </row>
    <row r="9" spans="1:18" x14ac:dyDescent="0.2">
      <c r="A9" s="21" t="str">
        <f t="shared" si="1"/>
        <v>3|8</v>
      </c>
      <c r="B9" s="22" t="s">
        <v>99</v>
      </c>
      <c r="C9" s="17" t="s">
        <v>166</v>
      </c>
      <c r="D9" s="18">
        <v>5</v>
      </c>
      <c r="E9" s="24">
        <v>10</v>
      </c>
      <c r="F9" s="24">
        <v>50</v>
      </c>
      <c r="G9" s="24">
        <v>40</v>
      </c>
      <c r="H9" s="24"/>
      <c r="I9" s="24"/>
      <c r="J9" s="23"/>
      <c r="K9" s="23"/>
      <c r="L9" s="23"/>
      <c r="M9" s="23"/>
      <c r="N9" s="23"/>
      <c r="O9" s="23"/>
      <c r="P9" s="23"/>
      <c r="R9" s="14">
        <f t="shared" si="0"/>
        <v>100</v>
      </c>
    </row>
    <row r="10" spans="1:18" x14ac:dyDescent="0.2">
      <c r="A10" s="21" t="str">
        <f t="shared" si="1"/>
        <v>3|9</v>
      </c>
      <c r="B10" s="22" t="s">
        <v>118</v>
      </c>
      <c r="C10" s="17" t="s">
        <v>168</v>
      </c>
      <c r="D10" s="18"/>
      <c r="E10" s="24">
        <v>20</v>
      </c>
      <c r="F10" s="24">
        <v>50</v>
      </c>
      <c r="G10" s="24">
        <v>30</v>
      </c>
      <c r="H10" s="24"/>
      <c r="I10" s="24"/>
      <c r="J10" s="23"/>
      <c r="K10" s="23"/>
      <c r="L10" s="23"/>
      <c r="M10" s="23"/>
      <c r="N10" s="23"/>
      <c r="O10" s="23"/>
      <c r="P10" s="23"/>
      <c r="R10" s="14">
        <f t="shared" si="0"/>
        <v>100</v>
      </c>
    </row>
    <row r="11" spans="1:18" x14ac:dyDescent="0.2">
      <c r="A11" s="21" t="str">
        <f t="shared" si="1"/>
        <v>3|10</v>
      </c>
      <c r="B11" s="22" t="s">
        <v>125</v>
      </c>
      <c r="C11" s="17" t="s">
        <v>169</v>
      </c>
      <c r="D11" s="18">
        <v>6</v>
      </c>
      <c r="E11" s="24"/>
      <c r="F11" s="24">
        <v>40</v>
      </c>
      <c r="G11" s="24">
        <v>60</v>
      </c>
      <c r="H11" s="24"/>
      <c r="I11" s="24"/>
      <c r="J11" s="23"/>
      <c r="K11" s="23"/>
      <c r="L11" s="23"/>
      <c r="M11" s="23"/>
      <c r="N11" s="23"/>
      <c r="O11" s="23"/>
      <c r="P11" s="23"/>
      <c r="R11" s="14">
        <f t="shared" si="0"/>
        <v>100</v>
      </c>
    </row>
    <row r="12" spans="1:18" x14ac:dyDescent="0.2">
      <c r="A12" s="21" t="str">
        <f t="shared" si="1"/>
        <v>3|11</v>
      </c>
      <c r="B12" s="22" t="s">
        <v>135</v>
      </c>
      <c r="C12" s="17" t="s">
        <v>134</v>
      </c>
      <c r="D12" s="18">
        <v>6</v>
      </c>
      <c r="E12" s="24">
        <v>20</v>
      </c>
      <c r="F12" s="24">
        <v>40</v>
      </c>
      <c r="G12" s="24">
        <v>40</v>
      </c>
      <c r="H12" s="24"/>
      <c r="I12" s="24"/>
      <c r="J12" s="23"/>
      <c r="K12" s="23"/>
      <c r="L12" s="23"/>
      <c r="M12" s="23"/>
      <c r="N12" s="23"/>
      <c r="O12" s="23"/>
      <c r="P12" s="23"/>
      <c r="R12" s="14">
        <f t="shared" si="0"/>
        <v>100</v>
      </c>
    </row>
    <row r="13" spans="1:18" x14ac:dyDescent="0.2">
      <c r="A13" s="21" t="str">
        <f t="shared" si="1"/>
        <v>3|12</v>
      </c>
      <c r="B13" s="22" t="s">
        <v>139</v>
      </c>
      <c r="C13" s="17" t="s">
        <v>140</v>
      </c>
      <c r="D13" s="18"/>
      <c r="E13" s="24">
        <v>20</v>
      </c>
      <c r="F13" s="24">
        <v>40</v>
      </c>
      <c r="G13" s="24">
        <v>40</v>
      </c>
      <c r="H13" s="24"/>
      <c r="I13" s="24"/>
      <c r="J13" s="23"/>
      <c r="K13" s="23"/>
      <c r="L13" s="23"/>
      <c r="M13" s="23"/>
      <c r="N13" s="23"/>
      <c r="O13" s="23"/>
      <c r="P13" s="23"/>
      <c r="R13" s="14">
        <f t="shared" si="0"/>
        <v>100</v>
      </c>
    </row>
    <row r="15" spans="1:18" ht="13.5" thickBot="1" x14ac:dyDescent="0.25">
      <c r="A15" s="25" t="s">
        <v>167</v>
      </c>
      <c r="B15" s="26">
        <v>4</v>
      </c>
      <c r="C15" s="27"/>
      <c r="D15" s="28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5" t="str">
        <f>CONCATENATE($B$15,"|",B16)</f>
        <v>4|1</v>
      </c>
      <c r="B16" s="16">
        <v>1</v>
      </c>
      <c r="C16" s="17" t="s">
        <v>86</v>
      </c>
      <c r="D16" s="18">
        <v>1</v>
      </c>
      <c r="E16" s="19">
        <v>50</v>
      </c>
      <c r="F16" s="19">
        <v>50</v>
      </c>
      <c r="G16" s="19"/>
      <c r="H16" s="19"/>
      <c r="I16" s="19"/>
      <c r="J16" s="20"/>
      <c r="K16" s="20"/>
      <c r="L16" s="20"/>
      <c r="M16" s="20"/>
      <c r="N16" s="20"/>
      <c r="O16" s="20"/>
      <c r="P16" s="20"/>
      <c r="R16" s="14">
        <f t="shared" ref="R16:R27" si="2">SUM(E16:P16)</f>
        <v>100</v>
      </c>
    </row>
    <row r="17" spans="1:18" x14ac:dyDescent="0.2">
      <c r="A17" s="21" t="str">
        <f t="shared" ref="A17:A27" si="3">CONCATENATE($B$15,"|",B17)</f>
        <v>4|2</v>
      </c>
      <c r="B17" s="22" t="s">
        <v>87</v>
      </c>
      <c r="C17" s="17" t="s">
        <v>88</v>
      </c>
      <c r="D17" s="18">
        <v>2</v>
      </c>
      <c r="E17" s="19">
        <v>30</v>
      </c>
      <c r="F17" s="19">
        <v>40</v>
      </c>
      <c r="G17" s="19">
        <v>20</v>
      </c>
      <c r="H17" s="19">
        <v>10</v>
      </c>
      <c r="I17" s="19"/>
      <c r="J17" s="23"/>
      <c r="K17" s="23"/>
      <c r="L17" s="23"/>
      <c r="M17" s="23"/>
      <c r="N17" s="23"/>
      <c r="O17" s="23"/>
      <c r="P17" s="23"/>
      <c r="R17" s="14">
        <f t="shared" si="2"/>
        <v>100</v>
      </c>
    </row>
    <row r="18" spans="1:18" x14ac:dyDescent="0.2">
      <c r="A18" s="21" t="str">
        <f t="shared" si="3"/>
        <v>4|3</v>
      </c>
      <c r="B18" s="22" t="s">
        <v>89</v>
      </c>
      <c r="C18" s="17" t="s">
        <v>50</v>
      </c>
      <c r="D18" s="18">
        <v>3</v>
      </c>
      <c r="E18" s="24">
        <v>50</v>
      </c>
      <c r="F18" s="24">
        <v>40</v>
      </c>
      <c r="G18" s="24">
        <v>10</v>
      </c>
      <c r="H18" s="24"/>
      <c r="I18" s="24"/>
      <c r="J18" s="23"/>
      <c r="K18" s="23"/>
      <c r="L18" s="23"/>
      <c r="M18" s="23"/>
      <c r="N18" s="23"/>
      <c r="O18" s="23"/>
      <c r="P18" s="23"/>
      <c r="R18" s="14">
        <f t="shared" si="2"/>
        <v>100</v>
      </c>
    </row>
    <row r="19" spans="1:18" x14ac:dyDescent="0.2">
      <c r="A19" s="21" t="str">
        <f t="shared" si="3"/>
        <v>4|4</v>
      </c>
      <c r="B19" s="22" t="s">
        <v>90</v>
      </c>
      <c r="C19" s="17" t="s">
        <v>91</v>
      </c>
      <c r="D19" s="18">
        <v>4</v>
      </c>
      <c r="E19" s="24">
        <v>20</v>
      </c>
      <c r="F19" s="24">
        <v>40</v>
      </c>
      <c r="G19" s="24">
        <v>20</v>
      </c>
      <c r="H19" s="24">
        <v>20</v>
      </c>
      <c r="I19" s="24"/>
      <c r="J19" s="23"/>
      <c r="K19" s="23"/>
      <c r="L19" s="23"/>
      <c r="M19" s="23"/>
      <c r="N19" s="23"/>
      <c r="O19" s="23"/>
      <c r="P19" s="23"/>
      <c r="R19" s="14">
        <f t="shared" si="2"/>
        <v>100</v>
      </c>
    </row>
    <row r="20" spans="1:18" x14ac:dyDescent="0.2">
      <c r="A20" s="21" t="str">
        <f t="shared" si="3"/>
        <v>4|5</v>
      </c>
      <c r="B20" s="22" t="s">
        <v>93</v>
      </c>
      <c r="C20" s="17" t="s">
        <v>94</v>
      </c>
      <c r="D20" s="18">
        <v>5</v>
      </c>
      <c r="E20" s="24">
        <v>10</v>
      </c>
      <c r="F20" s="24">
        <v>30</v>
      </c>
      <c r="G20" s="24">
        <v>40</v>
      </c>
      <c r="H20" s="24">
        <v>20</v>
      </c>
      <c r="I20" s="24"/>
      <c r="J20" s="23"/>
      <c r="K20" s="23"/>
      <c r="L20" s="23"/>
      <c r="M20" s="23"/>
      <c r="N20" s="23"/>
      <c r="O20" s="23"/>
      <c r="P20" s="23"/>
      <c r="R20" s="14">
        <f t="shared" si="2"/>
        <v>100</v>
      </c>
    </row>
    <row r="21" spans="1:18" x14ac:dyDescent="0.2">
      <c r="A21" s="21" t="str">
        <f t="shared" si="3"/>
        <v>4|6</v>
      </c>
      <c r="B21" s="22" t="s">
        <v>96</v>
      </c>
      <c r="C21" s="17" t="s">
        <v>58</v>
      </c>
      <c r="D21" s="18"/>
      <c r="E21" s="24"/>
      <c r="F21" s="24">
        <v>10</v>
      </c>
      <c r="G21" s="24">
        <v>70</v>
      </c>
      <c r="H21" s="24">
        <v>20</v>
      </c>
      <c r="I21" s="24"/>
      <c r="J21" s="23"/>
      <c r="K21" s="23"/>
      <c r="L21" s="23"/>
      <c r="M21" s="23"/>
      <c r="N21" s="23"/>
      <c r="O21" s="23"/>
      <c r="P21" s="23"/>
      <c r="R21" s="14">
        <f t="shared" si="2"/>
        <v>100</v>
      </c>
    </row>
    <row r="22" spans="1:18" x14ac:dyDescent="0.2">
      <c r="A22" s="21" t="str">
        <f t="shared" si="3"/>
        <v>4|7</v>
      </c>
      <c r="B22" s="22" t="s">
        <v>97</v>
      </c>
      <c r="C22" s="17" t="s">
        <v>98</v>
      </c>
      <c r="D22" s="18"/>
      <c r="E22" s="24"/>
      <c r="F22" s="24">
        <v>30</v>
      </c>
      <c r="G22" s="24">
        <v>30</v>
      </c>
      <c r="H22" s="24">
        <v>40</v>
      </c>
      <c r="I22" s="24"/>
      <c r="J22" s="23"/>
      <c r="K22" s="23"/>
      <c r="L22" s="23"/>
      <c r="M22" s="23"/>
      <c r="N22" s="23"/>
      <c r="O22" s="23"/>
      <c r="P22" s="23"/>
      <c r="R22" s="14">
        <f t="shared" si="2"/>
        <v>100</v>
      </c>
    </row>
    <row r="23" spans="1:18" x14ac:dyDescent="0.2">
      <c r="A23" s="21" t="str">
        <f t="shared" si="3"/>
        <v>4|8</v>
      </c>
      <c r="B23" s="22" t="s">
        <v>99</v>
      </c>
      <c r="C23" s="17" t="s">
        <v>166</v>
      </c>
      <c r="D23" s="18">
        <v>3</v>
      </c>
      <c r="E23" s="24">
        <v>10</v>
      </c>
      <c r="F23" s="24">
        <v>30</v>
      </c>
      <c r="G23" s="24">
        <v>30</v>
      </c>
      <c r="H23" s="24">
        <v>30</v>
      </c>
      <c r="I23" s="24"/>
      <c r="J23" s="23"/>
      <c r="K23" s="23"/>
      <c r="L23" s="23"/>
      <c r="M23" s="23"/>
      <c r="N23" s="23"/>
      <c r="O23" s="23"/>
      <c r="P23" s="23"/>
      <c r="R23" s="14">
        <f t="shared" si="2"/>
        <v>100</v>
      </c>
    </row>
    <row r="24" spans="1:18" x14ac:dyDescent="0.2">
      <c r="A24" s="21" t="str">
        <f t="shared" si="3"/>
        <v>4|9</v>
      </c>
      <c r="B24" s="22" t="s">
        <v>118</v>
      </c>
      <c r="C24" s="17" t="s">
        <v>168</v>
      </c>
      <c r="D24" s="18">
        <v>5</v>
      </c>
      <c r="E24" s="24">
        <v>20</v>
      </c>
      <c r="F24" s="24">
        <v>30</v>
      </c>
      <c r="G24" s="24">
        <v>30</v>
      </c>
      <c r="H24" s="24">
        <v>20</v>
      </c>
      <c r="I24" s="24"/>
      <c r="J24" s="23"/>
      <c r="K24" s="23"/>
      <c r="L24" s="23"/>
      <c r="M24" s="23"/>
      <c r="N24" s="23"/>
      <c r="O24" s="23"/>
      <c r="P24" s="23"/>
      <c r="R24" s="14">
        <f t="shared" si="2"/>
        <v>100</v>
      </c>
    </row>
    <row r="25" spans="1:18" x14ac:dyDescent="0.2">
      <c r="A25" s="21" t="str">
        <f t="shared" si="3"/>
        <v>4|10</v>
      </c>
      <c r="B25" s="22" t="s">
        <v>125</v>
      </c>
      <c r="C25" s="17" t="s">
        <v>169</v>
      </c>
      <c r="D25" s="18">
        <v>6</v>
      </c>
      <c r="E25" s="24"/>
      <c r="F25" s="24">
        <v>30</v>
      </c>
      <c r="G25" s="24">
        <v>40</v>
      </c>
      <c r="H25" s="24">
        <v>30</v>
      </c>
      <c r="I25" s="24"/>
      <c r="J25" s="23"/>
      <c r="K25" s="23"/>
      <c r="L25" s="23"/>
      <c r="M25" s="23"/>
      <c r="N25" s="23"/>
      <c r="O25" s="23"/>
      <c r="P25" s="23"/>
      <c r="R25" s="14">
        <f t="shared" si="2"/>
        <v>100</v>
      </c>
    </row>
    <row r="26" spans="1:18" x14ac:dyDescent="0.2">
      <c r="A26" s="21" t="str">
        <f t="shared" si="3"/>
        <v>4|11</v>
      </c>
      <c r="B26" s="22" t="s">
        <v>135</v>
      </c>
      <c r="C26" s="17" t="s">
        <v>134</v>
      </c>
      <c r="D26" s="18">
        <v>6</v>
      </c>
      <c r="E26" s="24">
        <v>10</v>
      </c>
      <c r="F26" s="24">
        <v>30</v>
      </c>
      <c r="G26" s="24">
        <v>30</v>
      </c>
      <c r="H26" s="24">
        <v>30</v>
      </c>
      <c r="I26" s="24"/>
      <c r="J26" s="23"/>
      <c r="K26" s="23"/>
      <c r="L26" s="23"/>
      <c r="M26" s="23"/>
      <c r="N26" s="23"/>
      <c r="O26" s="23"/>
      <c r="P26" s="23"/>
      <c r="R26" s="14">
        <f t="shared" si="2"/>
        <v>100</v>
      </c>
    </row>
    <row r="27" spans="1:18" x14ac:dyDescent="0.2">
      <c r="A27" s="21" t="str">
        <f t="shared" si="3"/>
        <v>4|12</v>
      </c>
      <c r="B27" s="22" t="s">
        <v>139</v>
      </c>
      <c r="C27" s="17" t="s">
        <v>140</v>
      </c>
      <c r="D27" s="18"/>
      <c r="E27" s="24">
        <v>20</v>
      </c>
      <c r="F27" s="24">
        <v>20</v>
      </c>
      <c r="G27" s="24">
        <v>40</v>
      </c>
      <c r="H27" s="24">
        <v>20</v>
      </c>
      <c r="I27" s="24"/>
      <c r="J27" s="23"/>
      <c r="K27" s="23"/>
      <c r="L27" s="23"/>
      <c r="M27" s="23"/>
      <c r="N27" s="23"/>
      <c r="O27" s="23"/>
      <c r="P27" s="23"/>
      <c r="R27" s="14">
        <f t="shared" si="2"/>
        <v>100</v>
      </c>
    </row>
    <row r="29" spans="1:18" ht="13.5" thickBot="1" x14ac:dyDescent="0.25">
      <c r="A29" s="25" t="s">
        <v>167</v>
      </c>
      <c r="B29" s="26">
        <v>5</v>
      </c>
      <c r="C29" s="27"/>
      <c r="D29" s="28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9" t="str">
        <f>CONCATENATE($B$29,"|",B30)</f>
        <v>5|1</v>
      </c>
      <c r="B30" s="16">
        <v>1</v>
      </c>
      <c r="C30" s="17" t="s">
        <v>86</v>
      </c>
      <c r="D30" s="18">
        <v>1</v>
      </c>
      <c r="E30" s="19">
        <v>40</v>
      </c>
      <c r="F30" s="19">
        <v>40</v>
      </c>
      <c r="G30" s="19">
        <v>20</v>
      </c>
      <c r="H30" s="19"/>
      <c r="I30" s="19"/>
      <c r="J30" s="20"/>
      <c r="K30" s="20"/>
      <c r="L30" s="20"/>
      <c r="M30" s="20"/>
      <c r="N30" s="20"/>
      <c r="O30" s="20"/>
      <c r="P30" s="20"/>
      <c r="R30" s="14">
        <f t="shared" ref="R30:R41" si="4">SUM(E30:P30)</f>
        <v>100</v>
      </c>
    </row>
    <row r="31" spans="1:18" x14ac:dyDescent="0.2">
      <c r="A31" s="21" t="str">
        <f t="shared" ref="A31:A41" si="5">CONCATENATE($B$29,"|",B31)</f>
        <v>5|2</v>
      </c>
      <c r="B31" s="22" t="s">
        <v>87</v>
      </c>
      <c r="C31" s="17" t="s">
        <v>88</v>
      </c>
      <c r="D31" s="18">
        <v>2</v>
      </c>
      <c r="E31" s="19">
        <v>20</v>
      </c>
      <c r="F31" s="19">
        <v>30</v>
      </c>
      <c r="G31" s="19">
        <v>30</v>
      </c>
      <c r="H31" s="19">
        <v>10</v>
      </c>
      <c r="I31" s="19">
        <v>10</v>
      </c>
      <c r="J31" s="23"/>
      <c r="K31" s="23"/>
      <c r="L31" s="23"/>
      <c r="M31" s="23"/>
      <c r="N31" s="23"/>
      <c r="O31" s="23"/>
      <c r="P31" s="23"/>
      <c r="R31" s="14">
        <f t="shared" si="4"/>
        <v>100</v>
      </c>
    </row>
    <row r="32" spans="1:18" x14ac:dyDescent="0.2">
      <c r="A32" s="21" t="str">
        <f t="shared" si="5"/>
        <v>5|3</v>
      </c>
      <c r="B32" s="22" t="s">
        <v>89</v>
      </c>
      <c r="C32" s="17" t="s">
        <v>50</v>
      </c>
      <c r="D32" s="18">
        <v>3</v>
      </c>
      <c r="E32" s="24">
        <v>40</v>
      </c>
      <c r="F32" s="24">
        <v>40</v>
      </c>
      <c r="G32" s="24">
        <v>20</v>
      </c>
      <c r="H32" s="24"/>
      <c r="I32" s="24"/>
      <c r="J32" s="23"/>
      <c r="K32" s="23"/>
      <c r="L32" s="23"/>
      <c r="M32" s="23"/>
      <c r="N32" s="23"/>
      <c r="O32" s="23"/>
      <c r="P32" s="23"/>
      <c r="R32" s="14">
        <f t="shared" si="4"/>
        <v>100</v>
      </c>
    </row>
    <row r="33" spans="1:18" x14ac:dyDescent="0.2">
      <c r="A33" s="21" t="str">
        <f t="shared" si="5"/>
        <v>5|4</v>
      </c>
      <c r="B33" s="22" t="s">
        <v>90</v>
      </c>
      <c r="C33" s="17" t="s">
        <v>91</v>
      </c>
      <c r="D33" s="18">
        <v>4</v>
      </c>
      <c r="E33" s="24">
        <v>20</v>
      </c>
      <c r="F33" s="24">
        <v>20</v>
      </c>
      <c r="G33" s="24">
        <v>20</v>
      </c>
      <c r="H33" s="24">
        <v>20</v>
      </c>
      <c r="I33" s="24">
        <v>20</v>
      </c>
      <c r="J33" s="23"/>
      <c r="K33" s="23"/>
      <c r="L33" s="23"/>
      <c r="M33" s="23"/>
      <c r="N33" s="23"/>
      <c r="O33" s="23"/>
      <c r="P33" s="23"/>
      <c r="R33" s="14">
        <f t="shared" si="4"/>
        <v>100</v>
      </c>
    </row>
    <row r="34" spans="1:18" x14ac:dyDescent="0.2">
      <c r="A34" s="21" t="str">
        <f t="shared" si="5"/>
        <v>5|5</v>
      </c>
      <c r="B34" s="22" t="s">
        <v>93</v>
      </c>
      <c r="C34" s="17" t="s">
        <v>94</v>
      </c>
      <c r="D34" s="18">
        <v>5</v>
      </c>
      <c r="E34" s="24">
        <v>5</v>
      </c>
      <c r="F34" s="24">
        <v>15</v>
      </c>
      <c r="G34" s="24">
        <v>20</v>
      </c>
      <c r="H34" s="24">
        <v>30</v>
      </c>
      <c r="I34" s="24">
        <v>30</v>
      </c>
      <c r="J34" s="23"/>
      <c r="K34" s="23"/>
      <c r="L34" s="23"/>
      <c r="M34" s="23"/>
      <c r="N34" s="23"/>
      <c r="O34" s="23"/>
      <c r="P34" s="23"/>
      <c r="R34" s="14">
        <f t="shared" si="4"/>
        <v>100</v>
      </c>
    </row>
    <row r="35" spans="1:18" x14ac:dyDescent="0.2">
      <c r="A35" s="21" t="str">
        <f t="shared" si="5"/>
        <v>5|6</v>
      </c>
      <c r="B35" s="22" t="s">
        <v>96</v>
      </c>
      <c r="C35" s="17" t="s">
        <v>58</v>
      </c>
      <c r="D35" s="18"/>
      <c r="E35" s="24"/>
      <c r="F35" s="24"/>
      <c r="G35" s="24">
        <v>60</v>
      </c>
      <c r="H35" s="24">
        <v>40</v>
      </c>
      <c r="I35" s="24"/>
      <c r="J35" s="23"/>
      <c r="K35" s="23"/>
      <c r="L35" s="23"/>
      <c r="M35" s="23"/>
      <c r="N35" s="23"/>
      <c r="O35" s="23"/>
      <c r="P35" s="23"/>
      <c r="R35" s="14">
        <f t="shared" si="4"/>
        <v>100</v>
      </c>
    </row>
    <row r="36" spans="1:18" x14ac:dyDescent="0.2">
      <c r="A36" s="21" t="str">
        <f t="shared" si="5"/>
        <v>5|7</v>
      </c>
      <c r="B36" s="22" t="s">
        <v>97</v>
      </c>
      <c r="C36" s="17" t="s">
        <v>98</v>
      </c>
      <c r="D36" s="18">
        <v>3</v>
      </c>
      <c r="E36" s="24"/>
      <c r="F36" s="24">
        <v>10</v>
      </c>
      <c r="G36" s="24">
        <v>30</v>
      </c>
      <c r="H36" s="24">
        <v>30</v>
      </c>
      <c r="I36" s="24">
        <v>30</v>
      </c>
      <c r="J36" s="23"/>
      <c r="K36" s="23"/>
      <c r="L36" s="23"/>
      <c r="M36" s="23"/>
      <c r="N36" s="23"/>
      <c r="O36" s="23"/>
      <c r="P36" s="23"/>
      <c r="R36" s="14">
        <f t="shared" si="4"/>
        <v>100</v>
      </c>
    </row>
    <row r="37" spans="1:18" x14ac:dyDescent="0.2">
      <c r="A37" s="21" t="str">
        <f t="shared" si="5"/>
        <v>5|8</v>
      </c>
      <c r="B37" s="22" t="s">
        <v>99</v>
      </c>
      <c r="C37" s="17" t="s">
        <v>166</v>
      </c>
      <c r="D37" s="18">
        <v>5</v>
      </c>
      <c r="E37" s="24">
        <v>10</v>
      </c>
      <c r="F37" s="24">
        <v>20</v>
      </c>
      <c r="G37" s="24">
        <v>30</v>
      </c>
      <c r="H37" s="24">
        <v>20</v>
      </c>
      <c r="I37" s="24">
        <v>20</v>
      </c>
      <c r="J37" s="23"/>
      <c r="K37" s="23"/>
      <c r="L37" s="23"/>
      <c r="M37" s="23"/>
      <c r="N37" s="23"/>
      <c r="O37" s="23"/>
      <c r="P37" s="23"/>
      <c r="R37" s="14">
        <f t="shared" si="4"/>
        <v>100</v>
      </c>
    </row>
    <row r="38" spans="1:18" x14ac:dyDescent="0.2">
      <c r="A38" s="21" t="str">
        <f t="shared" si="5"/>
        <v>5|9</v>
      </c>
      <c r="B38" s="22" t="s">
        <v>118</v>
      </c>
      <c r="C38" s="17" t="s">
        <v>168</v>
      </c>
      <c r="D38" s="18">
        <v>6</v>
      </c>
      <c r="E38" s="24">
        <v>20</v>
      </c>
      <c r="F38" s="24">
        <v>20</v>
      </c>
      <c r="G38" s="24">
        <v>30</v>
      </c>
      <c r="H38" s="24">
        <v>20</v>
      </c>
      <c r="I38" s="24">
        <v>10</v>
      </c>
      <c r="J38" s="23"/>
      <c r="K38" s="23"/>
      <c r="L38" s="23"/>
      <c r="M38" s="23"/>
      <c r="N38" s="23"/>
      <c r="O38" s="23"/>
      <c r="P38" s="23"/>
      <c r="R38" s="14">
        <f t="shared" si="4"/>
        <v>100</v>
      </c>
    </row>
    <row r="39" spans="1:18" x14ac:dyDescent="0.2">
      <c r="A39" s="21" t="str">
        <f t="shared" si="5"/>
        <v>5|10</v>
      </c>
      <c r="B39" s="22" t="s">
        <v>125</v>
      </c>
      <c r="C39" s="17" t="s">
        <v>169</v>
      </c>
      <c r="D39" s="18">
        <v>6</v>
      </c>
      <c r="E39" s="24"/>
      <c r="F39" s="24">
        <v>10</v>
      </c>
      <c r="G39" s="24">
        <v>30</v>
      </c>
      <c r="H39" s="24">
        <v>30</v>
      </c>
      <c r="I39" s="24">
        <v>30</v>
      </c>
      <c r="J39" s="23"/>
      <c r="K39" s="23"/>
      <c r="L39" s="23"/>
      <c r="M39" s="23"/>
      <c r="N39" s="23"/>
      <c r="O39" s="23"/>
      <c r="P39" s="23"/>
      <c r="R39" s="14">
        <f t="shared" si="4"/>
        <v>100</v>
      </c>
    </row>
    <row r="40" spans="1:18" x14ac:dyDescent="0.2">
      <c r="A40" s="21" t="str">
        <f t="shared" si="5"/>
        <v>5|11</v>
      </c>
      <c r="B40" s="22" t="s">
        <v>135</v>
      </c>
      <c r="C40" s="17" t="s">
        <v>134</v>
      </c>
      <c r="D40" s="18"/>
      <c r="E40" s="24">
        <v>10</v>
      </c>
      <c r="F40" s="24">
        <v>20</v>
      </c>
      <c r="G40" s="24">
        <v>20</v>
      </c>
      <c r="H40" s="24">
        <v>30</v>
      </c>
      <c r="I40" s="24">
        <v>20</v>
      </c>
      <c r="J40" s="23"/>
      <c r="K40" s="23"/>
      <c r="L40" s="23"/>
      <c r="M40" s="23"/>
      <c r="N40" s="23"/>
      <c r="O40" s="23"/>
      <c r="P40" s="23"/>
      <c r="R40" s="14">
        <f t="shared" si="4"/>
        <v>100</v>
      </c>
    </row>
    <row r="41" spans="1:18" x14ac:dyDescent="0.2">
      <c r="A41" s="21" t="str">
        <f t="shared" si="5"/>
        <v>5|12</v>
      </c>
      <c r="B41" s="22" t="s">
        <v>139</v>
      </c>
      <c r="C41" s="17" t="s">
        <v>140</v>
      </c>
      <c r="D41" s="18"/>
      <c r="E41" s="24">
        <v>20</v>
      </c>
      <c r="F41" s="24">
        <v>20</v>
      </c>
      <c r="G41" s="24">
        <v>20</v>
      </c>
      <c r="H41" s="24">
        <v>20</v>
      </c>
      <c r="I41" s="24">
        <v>20</v>
      </c>
      <c r="J41" s="23"/>
      <c r="K41" s="23"/>
      <c r="L41" s="23"/>
      <c r="M41" s="23"/>
      <c r="N41" s="23"/>
      <c r="O41" s="23"/>
      <c r="P41" s="23"/>
      <c r="R41" s="14">
        <f t="shared" si="4"/>
        <v>100</v>
      </c>
    </row>
    <row r="43" spans="1:18" ht="13.5" thickBot="1" x14ac:dyDescent="0.25">
      <c r="A43" s="25" t="s">
        <v>167</v>
      </c>
      <c r="B43" s="26">
        <v>6</v>
      </c>
      <c r="C43" s="27"/>
      <c r="D43" s="28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9" t="str">
        <f>CONCATENATE($B$43,"|",B44)</f>
        <v>6|1</v>
      </c>
      <c r="B44" s="16">
        <v>1</v>
      </c>
      <c r="C44" s="17" t="s">
        <v>86</v>
      </c>
      <c r="D44" s="18">
        <v>1</v>
      </c>
      <c r="E44" s="19">
        <v>40</v>
      </c>
      <c r="F44" s="19">
        <v>30</v>
      </c>
      <c r="G44" s="19">
        <v>30</v>
      </c>
      <c r="H44" s="19"/>
      <c r="I44" s="19"/>
      <c r="J44" s="20"/>
      <c r="K44" s="20"/>
      <c r="L44" s="20"/>
      <c r="M44" s="20"/>
      <c r="N44" s="20"/>
      <c r="O44" s="20"/>
      <c r="P44" s="20"/>
      <c r="R44" s="14">
        <f t="shared" ref="R44:R55" si="6">SUM(E44:P44)</f>
        <v>100</v>
      </c>
    </row>
    <row r="45" spans="1:18" x14ac:dyDescent="0.2">
      <c r="A45" s="21" t="str">
        <f t="shared" ref="A45:A55" si="7">CONCATENATE($B$43,"|",B45)</f>
        <v>6|2</v>
      </c>
      <c r="B45" s="22" t="s">
        <v>87</v>
      </c>
      <c r="C45" s="17" t="s">
        <v>88</v>
      </c>
      <c r="D45" s="18">
        <v>2</v>
      </c>
      <c r="E45" s="19">
        <v>20</v>
      </c>
      <c r="F45" s="19">
        <v>30</v>
      </c>
      <c r="G45" s="19">
        <v>20</v>
      </c>
      <c r="H45" s="19">
        <v>10</v>
      </c>
      <c r="I45" s="19">
        <v>10</v>
      </c>
      <c r="J45" s="23">
        <v>10</v>
      </c>
      <c r="K45" s="23"/>
      <c r="L45" s="23"/>
      <c r="M45" s="23"/>
      <c r="N45" s="23"/>
      <c r="O45" s="23"/>
      <c r="P45" s="23"/>
      <c r="R45" s="14">
        <f t="shared" si="6"/>
        <v>100</v>
      </c>
    </row>
    <row r="46" spans="1:18" x14ac:dyDescent="0.2">
      <c r="A46" s="21" t="str">
        <f t="shared" si="7"/>
        <v>6|3</v>
      </c>
      <c r="B46" s="22" t="s">
        <v>89</v>
      </c>
      <c r="C46" s="17" t="s">
        <v>50</v>
      </c>
      <c r="D46" s="18">
        <v>3</v>
      </c>
      <c r="E46" s="24">
        <v>20</v>
      </c>
      <c r="F46" s="24">
        <v>40</v>
      </c>
      <c r="G46" s="24">
        <v>40</v>
      </c>
      <c r="H46" s="24"/>
      <c r="I46" s="24"/>
      <c r="J46" s="23"/>
      <c r="K46" s="23"/>
      <c r="L46" s="23"/>
      <c r="M46" s="23"/>
      <c r="N46" s="23"/>
      <c r="O46" s="23"/>
      <c r="P46" s="23"/>
      <c r="R46" s="14">
        <f t="shared" si="6"/>
        <v>100</v>
      </c>
    </row>
    <row r="47" spans="1:18" x14ac:dyDescent="0.2">
      <c r="A47" s="21" t="str">
        <f t="shared" si="7"/>
        <v>6|4</v>
      </c>
      <c r="B47" s="22" t="s">
        <v>90</v>
      </c>
      <c r="C47" s="17" t="s">
        <v>91</v>
      </c>
      <c r="D47" s="18"/>
      <c r="E47" s="24">
        <v>10</v>
      </c>
      <c r="F47" s="24">
        <v>20</v>
      </c>
      <c r="G47" s="24">
        <v>20</v>
      </c>
      <c r="H47" s="24">
        <v>20</v>
      </c>
      <c r="I47" s="24">
        <v>20</v>
      </c>
      <c r="J47" s="23">
        <v>10</v>
      </c>
      <c r="K47" s="23"/>
      <c r="L47" s="23"/>
      <c r="M47" s="23"/>
      <c r="N47" s="23"/>
      <c r="O47" s="23"/>
      <c r="P47" s="23"/>
      <c r="R47" s="14">
        <f t="shared" si="6"/>
        <v>100</v>
      </c>
    </row>
    <row r="48" spans="1:18" x14ac:dyDescent="0.2">
      <c r="A48" s="21" t="str">
        <f t="shared" si="7"/>
        <v>6|5</v>
      </c>
      <c r="B48" s="22" t="s">
        <v>93</v>
      </c>
      <c r="C48" s="17" t="s">
        <v>94</v>
      </c>
      <c r="D48" s="18">
        <v>4</v>
      </c>
      <c r="E48" s="24">
        <v>5</v>
      </c>
      <c r="F48" s="24">
        <v>10</v>
      </c>
      <c r="G48" s="24">
        <v>20</v>
      </c>
      <c r="H48" s="24">
        <v>30</v>
      </c>
      <c r="I48" s="24">
        <v>25</v>
      </c>
      <c r="J48" s="23">
        <v>10</v>
      </c>
      <c r="K48" s="23"/>
      <c r="L48" s="23"/>
      <c r="M48" s="23"/>
      <c r="N48" s="23"/>
      <c r="O48" s="23"/>
      <c r="P48" s="23"/>
      <c r="R48" s="14">
        <f t="shared" si="6"/>
        <v>100</v>
      </c>
    </row>
    <row r="49" spans="1:18" x14ac:dyDescent="0.2">
      <c r="A49" s="21" t="str">
        <f t="shared" si="7"/>
        <v>6|6</v>
      </c>
      <c r="B49" s="22" t="s">
        <v>96</v>
      </c>
      <c r="C49" s="17" t="s">
        <v>58</v>
      </c>
      <c r="D49" s="18">
        <v>5</v>
      </c>
      <c r="E49" s="24"/>
      <c r="F49" s="24"/>
      <c r="G49" s="24">
        <v>50</v>
      </c>
      <c r="H49" s="24">
        <v>50</v>
      </c>
      <c r="I49" s="24"/>
      <c r="J49" s="23"/>
      <c r="K49" s="23"/>
      <c r="L49" s="23"/>
      <c r="M49" s="23"/>
      <c r="N49" s="23"/>
      <c r="O49" s="23"/>
      <c r="P49" s="23"/>
      <c r="R49" s="14">
        <f t="shared" si="6"/>
        <v>100</v>
      </c>
    </row>
    <row r="50" spans="1:18" x14ac:dyDescent="0.2">
      <c r="A50" s="21" t="str">
        <f t="shared" si="7"/>
        <v>6|7</v>
      </c>
      <c r="B50" s="22" t="s">
        <v>97</v>
      </c>
      <c r="C50" s="17" t="s">
        <v>98</v>
      </c>
      <c r="D50" s="18">
        <v>3</v>
      </c>
      <c r="E50" s="24"/>
      <c r="F50" s="24"/>
      <c r="G50" s="24">
        <v>20</v>
      </c>
      <c r="H50" s="24">
        <v>30</v>
      </c>
      <c r="I50" s="24">
        <v>30</v>
      </c>
      <c r="J50" s="23">
        <v>20</v>
      </c>
      <c r="K50" s="23"/>
      <c r="L50" s="23"/>
      <c r="M50" s="23"/>
      <c r="N50" s="23"/>
      <c r="O50" s="23"/>
      <c r="P50" s="23"/>
      <c r="R50" s="14">
        <f t="shared" si="6"/>
        <v>100</v>
      </c>
    </row>
    <row r="51" spans="1:18" x14ac:dyDescent="0.2">
      <c r="A51" s="21" t="str">
        <f t="shared" si="7"/>
        <v>6|8</v>
      </c>
      <c r="B51" s="22" t="s">
        <v>99</v>
      </c>
      <c r="C51" s="17" t="s">
        <v>166</v>
      </c>
      <c r="D51" s="18">
        <v>5</v>
      </c>
      <c r="E51" s="24">
        <v>10</v>
      </c>
      <c r="F51" s="24">
        <v>10</v>
      </c>
      <c r="G51" s="24">
        <v>20</v>
      </c>
      <c r="H51" s="24">
        <v>20</v>
      </c>
      <c r="I51" s="24">
        <v>20</v>
      </c>
      <c r="J51" s="23">
        <v>20</v>
      </c>
      <c r="K51" s="23"/>
      <c r="L51" s="23"/>
      <c r="M51" s="23"/>
      <c r="N51" s="23"/>
      <c r="O51" s="23"/>
      <c r="P51" s="23"/>
      <c r="R51" s="14">
        <f t="shared" si="6"/>
        <v>100</v>
      </c>
    </row>
    <row r="52" spans="1:18" x14ac:dyDescent="0.2">
      <c r="A52" s="21" t="str">
        <f t="shared" si="7"/>
        <v>6|9</v>
      </c>
      <c r="B52" s="22" t="s">
        <v>118</v>
      </c>
      <c r="C52" s="17" t="s">
        <v>168</v>
      </c>
      <c r="D52" s="18">
        <v>6</v>
      </c>
      <c r="E52" s="24">
        <v>10</v>
      </c>
      <c r="F52" s="24">
        <v>20</v>
      </c>
      <c r="G52" s="24">
        <v>20</v>
      </c>
      <c r="H52" s="24">
        <v>20</v>
      </c>
      <c r="I52" s="24">
        <v>20</v>
      </c>
      <c r="J52" s="23">
        <v>10</v>
      </c>
      <c r="K52" s="23"/>
      <c r="L52" s="23"/>
      <c r="M52" s="23"/>
      <c r="N52" s="23"/>
      <c r="O52" s="23"/>
      <c r="P52" s="23"/>
      <c r="R52" s="14">
        <f t="shared" si="6"/>
        <v>100</v>
      </c>
    </row>
    <row r="53" spans="1:18" x14ac:dyDescent="0.2">
      <c r="A53" s="21" t="str">
        <f t="shared" si="7"/>
        <v>6|10</v>
      </c>
      <c r="B53" s="22" t="s">
        <v>125</v>
      </c>
      <c r="C53" s="17" t="s">
        <v>169</v>
      </c>
      <c r="D53" s="18">
        <v>6</v>
      </c>
      <c r="E53" s="24"/>
      <c r="F53" s="24"/>
      <c r="G53" s="24">
        <v>20</v>
      </c>
      <c r="H53" s="24">
        <v>30</v>
      </c>
      <c r="I53" s="24">
        <v>30</v>
      </c>
      <c r="J53" s="23">
        <v>20</v>
      </c>
      <c r="K53" s="23"/>
      <c r="L53" s="23"/>
      <c r="M53" s="23"/>
      <c r="N53" s="23"/>
      <c r="O53" s="23"/>
      <c r="P53" s="23"/>
      <c r="R53" s="14">
        <f t="shared" si="6"/>
        <v>100</v>
      </c>
    </row>
    <row r="54" spans="1:18" x14ac:dyDescent="0.2">
      <c r="A54" s="21" t="str">
        <f t="shared" si="7"/>
        <v>6|11</v>
      </c>
      <c r="B54" s="22" t="s">
        <v>135</v>
      </c>
      <c r="C54" s="17" t="s">
        <v>134</v>
      </c>
      <c r="D54" s="18"/>
      <c r="E54" s="24">
        <v>10</v>
      </c>
      <c r="F54" s="24">
        <v>10</v>
      </c>
      <c r="G54" s="24">
        <v>20</v>
      </c>
      <c r="H54" s="24">
        <v>20</v>
      </c>
      <c r="I54" s="24">
        <v>20</v>
      </c>
      <c r="J54" s="23">
        <v>20</v>
      </c>
      <c r="K54" s="23"/>
      <c r="L54" s="23"/>
      <c r="M54" s="23"/>
      <c r="N54" s="23"/>
      <c r="O54" s="23"/>
      <c r="P54" s="23"/>
      <c r="R54" s="14">
        <f t="shared" si="6"/>
        <v>100</v>
      </c>
    </row>
    <row r="55" spans="1:18" x14ac:dyDescent="0.2">
      <c r="A55" s="21" t="str">
        <f t="shared" si="7"/>
        <v>6|12</v>
      </c>
      <c r="B55" s="22" t="s">
        <v>139</v>
      </c>
      <c r="C55" s="17" t="s">
        <v>140</v>
      </c>
      <c r="D55" s="18"/>
      <c r="E55" s="24">
        <v>10</v>
      </c>
      <c r="F55" s="24">
        <v>20</v>
      </c>
      <c r="G55" s="24">
        <v>20</v>
      </c>
      <c r="H55" s="24">
        <v>20</v>
      </c>
      <c r="I55" s="24">
        <v>20</v>
      </c>
      <c r="J55" s="23">
        <v>10</v>
      </c>
      <c r="K55" s="23"/>
      <c r="L55" s="23"/>
      <c r="M55" s="23"/>
      <c r="N55" s="23"/>
      <c r="O55" s="23"/>
      <c r="P55" s="23"/>
      <c r="R55" s="14">
        <f t="shared" si="6"/>
        <v>100</v>
      </c>
    </row>
    <row r="57" spans="1:18" ht="13.5" thickBot="1" x14ac:dyDescent="0.25">
      <c r="A57" s="25" t="s">
        <v>167</v>
      </c>
      <c r="B57" s="26">
        <v>7</v>
      </c>
      <c r="C57" s="27"/>
      <c r="D57" s="28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9" t="str">
        <f>CONCATENATE($B$57,"|",B58)</f>
        <v>7|1</v>
      </c>
      <c r="B58" s="16">
        <v>1</v>
      </c>
      <c r="C58" s="17" t="s">
        <v>86</v>
      </c>
      <c r="D58" s="18">
        <v>1</v>
      </c>
      <c r="E58" s="19">
        <v>30</v>
      </c>
      <c r="F58" s="19">
        <v>30</v>
      </c>
      <c r="G58" s="19">
        <v>30</v>
      </c>
      <c r="H58" s="19">
        <v>10</v>
      </c>
      <c r="I58" s="19"/>
      <c r="J58" s="20"/>
      <c r="K58" s="20"/>
      <c r="L58" s="20"/>
      <c r="M58" s="20"/>
      <c r="N58" s="20"/>
      <c r="O58" s="20"/>
      <c r="P58" s="20"/>
      <c r="R58" s="14">
        <f t="shared" ref="R58:R69" si="8">SUM(E58:P58)</f>
        <v>100</v>
      </c>
    </row>
    <row r="59" spans="1:18" x14ac:dyDescent="0.2">
      <c r="A59" s="21" t="str">
        <f t="shared" ref="A59:A69" si="9">CONCATENATE($B$57,"|",B59)</f>
        <v>7|2</v>
      </c>
      <c r="B59" s="22" t="s">
        <v>87</v>
      </c>
      <c r="C59" s="17" t="s">
        <v>88</v>
      </c>
      <c r="D59" s="18">
        <v>2</v>
      </c>
      <c r="E59" s="19">
        <v>20</v>
      </c>
      <c r="F59" s="19">
        <v>20</v>
      </c>
      <c r="G59" s="19">
        <v>20</v>
      </c>
      <c r="H59" s="19">
        <v>10</v>
      </c>
      <c r="I59" s="19">
        <v>10</v>
      </c>
      <c r="J59" s="23">
        <v>10</v>
      </c>
      <c r="K59" s="23">
        <v>10</v>
      </c>
      <c r="L59" s="23"/>
      <c r="M59" s="23"/>
      <c r="N59" s="23"/>
      <c r="O59" s="23"/>
      <c r="P59" s="23"/>
      <c r="R59" s="14">
        <f t="shared" si="8"/>
        <v>100</v>
      </c>
    </row>
    <row r="60" spans="1:18" x14ac:dyDescent="0.2">
      <c r="A60" s="21" t="str">
        <f t="shared" si="9"/>
        <v>7|3</v>
      </c>
      <c r="B60" s="22" t="s">
        <v>89</v>
      </c>
      <c r="C60" s="17" t="s">
        <v>50</v>
      </c>
      <c r="D60" s="18">
        <v>3</v>
      </c>
      <c r="E60" s="24">
        <v>20</v>
      </c>
      <c r="F60" s="24">
        <v>30</v>
      </c>
      <c r="G60" s="24">
        <v>30</v>
      </c>
      <c r="H60" s="24">
        <v>20</v>
      </c>
      <c r="I60" s="24"/>
      <c r="J60" s="23"/>
      <c r="K60" s="23"/>
      <c r="L60" s="23"/>
      <c r="M60" s="23"/>
      <c r="N60" s="23"/>
      <c r="O60" s="23"/>
      <c r="P60" s="23"/>
      <c r="R60" s="14">
        <f t="shared" si="8"/>
        <v>100</v>
      </c>
    </row>
    <row r="61" spans="1:18" x14ac:dyDescent="0.2">
      <c r="A61" s="21" t="str">
        <f t="shared" si="9"/>
        <v>7|4</v>
      </c>
      <c r="B61" s="22" t="s">
        <v>90</v>
      </c>
      <c r="C61" s="17" t="s">
        <v>91</v>
      </c>
      <c r="D61" s="18"/>
      <c r="E61" s="24">
        <v>10</v>
      </c>
      <c r="F61" s="24">
        <v>10</v>
      </c>
      <c r="G61" s="24">
        <v>20</v>
      </c>
      <c r="H61" s="24">
        <v>20</v>
      </c>
      <c r="I61" s="24">
        <v>20</v>
      </c>
      <c r="J61" s="23">
        <v>10</v>
      </c>
      <c r="K61" s="23">
        <v>10</v>
      </c>
      <c r="L61" s="23"/>
      <c r="M61" s="23"/>
      <c r="N61" s="23"/>
      <c r="O61" s="23"/>
      <c r="P61" s="23"/>
      <c r="R61" s="14">
        <f t="shared" si="8"/>
        <v>100</v>
      </c>
    </row>
    <row r="62" spans="1:18" x14ac:dyDescent="0.2">
      <c r="A62" s="21" t="str">
        <f t="shared" si="9"/>
        <v>7|5</v>
      </c>
      <c r="B62" s="22" t="s">
        <v>93</v>
      </c>
      <c r="C62" s="17" t="s">
        <v>94</v>
      </c>
      <c r="D62" s="18">
        <v>4</v>
      </c>
      <c r="E62" s="24">
        <v>5</v>
      </c>
      <c r="F62" s="24">
        <v>10</v>
      </c>
      <c r="G62" s="24">
        <v>20</v>
      </c>
      <c r="H62" s="24">
        <v>20</v>
      </c>
      <c r="I62" s="24">
        <v>20</v>
      </c>
      <c r="J62" s="23">
        <v>15</v>
      </c>
      <c r="K62" s="23">
        <v>10</v>
      </c>
      <c r="L62" s="23"/>
      <c r="M62" s="23"/>
      <c r="N62" s="23"/>
      <c r="O62" s="23"/>
      <c r="P62" s="23"/>
      <c r="R62" s="14">
        <f t="shared" si="8"/>
        <v>100</v>
      </c>
    </row>
    <row r="63" spans="1:18" x14ac:dyDescent="0.2">
      <c r="A63" s="21" t="str">
        <f t="shared" si="9"/>
        <v>7|6</v>
      </c>
      <c r="B63" s="22" t="s">
        <v>96</v>
      </c>
      <c r="C63" s="17" t="s">
        <v>58</v>
      </c>
      <c r="D63" s="18">
        <v>5</v>
      </c>
      <c r="E63" s="24"/>
      <c r="F63" s="24"/>
      <c r="G63" s="24">
        <v>30</v>
      </c>
      <c r="H63" s="24">
        <v>40</v>
      </c>
      <c r="I63" s="24">
        <v>30</v>
      </c>
      <c r="J63" s="23"/>
      <c r="K63" s="23"/>
      <c r="L63" s="23"/>
      <c r="M63" s="23"/>
      <c r="N63" s="23"/>
      <c r="O63" s="23"/>
      <c r="P63" s="23"/>
      <c r="R63" s="14">
        <f t="shared" si="8"/>
        <v>100</v>
      </c>
    </row>
    <row r="64" spans="1:18" x14ac:dyDescent="0.2">
      <c r="A64" s="21" t="str">
        <f t="shared" si="9"/>
        <v>7|7</v>
      </c>
      <c r="B64" s="22" t="s">
        <v>97</v>
      </c>
      <c r="C64" s="17" t="s">
        <v>98</v>
      </c>
      <c r="D64" s="18">
        <v>3</v>
      </c>
      <c r="E64" s="24"/>
      <c r="F64" s="24"/>
      <c r="G64" s="24">
        <v>20</v>
      </c>
      <c r="H64" s="24">
        <v>20</v>
      </c>
      <c r="I64" s="24">
        <v>20</v>
      </c>
      <c r="J64" s="23">
        <v>20</v>
      </c>
      <c r="K64" s="23">
        <v>20</v>
      </c>
      <c r="L64" s="23"/>
      <c r="M64" s="23"/>
      <c r="N64" s="23"/>
      <c r="O64" s="23"/>
      <c r="P64" s="23"/>
      <c r="R64" s="14">
        <f t="shared" si="8"/>
        <v>100</v>
      </c>
    </row>
    <row r="65" spans="1:18" x14ac:dyDescent="0.2">
      <c r="A65" s="21" t="str">
        <f t="shared" si="9"/>
        <v>7|8</v>
      </c>
      <c r="B65" s="22" t="s">
        <v>99</v>
      </c>
      <c r="C65" s="17" t="s">
        <v>166</v>
      </c>
      <c r="D65" s="18">
        <v>5</v>
      </c>
      <c r="E65" s="24">
        <v>10</v>
      </c>
      <c r="F65" s="24">
        <v>10</v>
      </c>
      <c r="G65" s="24">
        <v>10</v>
      </c>
      <c r="H65" s="24">
        <v>20</v>
      </c>
      <c r="I65" s="24">
        <v>20</v>
      </c>
      <c r="J65" s="23">
        <v>20</v>
      </c>
      <c r="K65" s="23">
        <v>10</v>
      </c>
      <c r="L65" s="23"/>
      <c r="M65" s="23"/>
      <c r="N65" s="23"/>
      <c r="O65" s="23"/>
      <c r="P65" s="23"/>
      <c r="R65" s="14">
        <f t="shared" si="8"/>
        <v>100</v>
      </c>
    </row>
    <row r="66" spans="1:18" x14ac:dyDescent="0.2">
      <c r="A66" s="21" t="str">
        <f t="shared" si="9"/>
        <v>7|9</v>
      </c>
      <c r="B66" s="22" t="s">
        <v>118</v>
      </c>
      <c r="C66" s="17" t="s">
        <v>168</v>
      </c>
      <c r="D66" s="18">
        <v>6</v>
      </c>
      <c r="E66" s="24">
        <v>10</v>
      </c>
      <c r="F66" s="24">
        <v>10</v>
      </c>
      <c r="G66" s="24">
        <v>20</v>
      </c>
      <c r="H66" s="24">
        <v>20</v>
      </c>
      <c r="I66" s="24">
        <v>20</v>
      </c>
      <c r="J66" s="23">
        <v>10</v>
      </c>
      <c r="K66" s="23">
        <v>10</v>
      </c>
      <c r="L66" s="23"/>
      <c r="M66" s="23"/>
      <c r="N66" s="23"/>
      <c r="O66" s="23"/>
      <c r="P66" s="23"/>
      <c r="R66" s="14">
        <f t="shared" si="8"/>
        <v>100</v>
      </c>
    </row>
    <row r="67" spans="1:18" x14ac:dyDescent="0.2">
      <c r="A67" s="21" t="str">
        <f t="shared" si="9"/>
        <v>7|10</v>
      </c>
      <c r="B67" s="22" t="s">
        <v>125</v>
      </c>
      <c r="C67" s="17" t="s">
        <v>169</v>
      </c>
      <c r="D67" s="18">
        <v>6</v>
      </c>
      <c r="E67" s="24"/>
      <c r="F67" s="24"/>
      <c r="G67" s="24">
        <v>20</v>
      </c>
      <c r="H67" s="24">
        <v>20</v>
      </c>
      <c r="I67" s="24">
        <v>20</v>
      </c>
      <c r="J67" s="23">
        <v>20</v>
      </c>
      <c r="K67" s="23">
        <v>20</v>
      </c>
      <c r="L67" s="23"/>
      <c r="M67" s="23"/>
      <c r="N67" s="23"/>
      <c r="O67" s="23"/>
      <c r="P67" s="23"/>
      <c r="R67" s="14">
        <f t="shared" si="8"/>
        <v>100</v>
      </c>
    </row>
    <row r="68" spans="1:18" x14ac:dyDescent="0.2">
      <c r="A68" s="21" t="str">
        <f t="shared" si="9"/>
        <v>7|11</v>
      </c>
      <c r="B68" s="22" t="s">
        <v>135</v>
      </c>
      <c r="C68" s="17" t="s">
        <v>134</v>
      </c>
      <c r="D68" s="18"/>
      <c r="E68" s="24">
        <v>5</v>
      </c>
      <c r="F68" s="24">
        <v>5</v>
      </c>
      <c r="G68" s="24">
        <v>20</v>
      </c>
      <c r="H68" s="24">
        <v>20</v>
      </c>
      <c r="I68" s="24">
        <v>20</v>
      </c>
      <c r="J68" s="23">
        <v>20</v>
      </c>
      <c r="K68" s="23">
        <v>10</v>
      </c>
      <c r="L68" s="23"/>
      <c r="M68" s="23"/>
      <c r="N68" s="23"/>
      <c r="O68" s="23"/>
      <c r="P68" s="23"/>
      <c r="R68" s="14">
        <f t="shared" si="8"/>
        <v>100</v>
      </c>
    </row>
    <row r="69" spans="1:18" x14ac:dyDescent="0.2">
      <c r="A69" s="21" t="str">
        <f t="shared" si="9"/>
        <v>7|12</v>
      </c>
      <c r="B69" s="22" t="s">
        <v>139</v>
      </c>
      <c r="C69" s="17" t="s">
        <v>140</v>
      </c>
      <c r="D69" s="18"/>
      <c r="E69" s="24">
        <v>10</v>
      </c>
      <c r="F69" s="24">
        <v>10</v>
      </c>
      <c r="G69" s="24">
        <v>20</v>
      </c>
      <c r="H69" s="24">
        <v>20</v>
      </c>
      <c r="I69" s="24">
        <v>20</v>
      </c>
      <c r="J69" s="23">
        <v>10</v>
      </c>
      <c r="K69" s="23">
        <v>10</v>
      </c>
      <c r="L69" s="23"/>
      <c r="M69" s="23"/>
      <c r="N69" s="23"/>
      <c r="O69" s="23"/>
      <c r="P69" s="23"/>
      <c r="R69" s="14">
        <f t="shared" si="8"/>
        <v>100</v>
      </c>
    </row>
    <row r="71" spans="1:18" ht="13.5" thickBot="1" x14ac:dyDescent="0.25">
      <c r="A71" s="25" t="s">
        <v>167</v>
      </c>
      <c r="B71" s="26">
        <v>8</v>
      </c>
      <c r="C71" s="27"/>
      <c r="D71" s="28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9" t="str">
        <f>CONCATENATE($B$71,"|",B72)</f>
        <v>8|1</v>
      </c>
      <c r="B72" s="16">
        <v>1</v>
      </c>
      <c r="C72" s="17" t="s">
        <v>86</v>
      </c>
      <c r="D72" s="18">
        <v>1</v>
      </c>
      <c r="E72" s="19">
        <v>20</v>
      </c>
      <c r="F72" s="19">
        <v>30</v>
      </c>
      <c r="G72" s="19">
        <v>30</v>
      </c>
      <c r="H72" s="19">
        <v>20</v>
      </c>
      <c r="I72" s="19"/>
      <c r="J72" s="20"/>
      <c r="K72" s="20"/>
      <c r="L72" s="20"/>
      <c r="M72" s="20"/>
      <c r="N72" s="20"/>
      <c r="O72" s="20"/>
      <c r="P72" s="20"/>
      <c r="R72" s="14">
        <f t="shared" ref="R72:R83" si="10">SUM(E72:P72)</f>
        <v>100</v>
      </c>
    </row>
    <row r="73" spans="1:18" x14ac:dyDescent="0.2">
      <c r="A73" s="21" t="str">
        <f t="shared" ref="A73:A83" si="11">CONCATENATE($B$71,"|",B73)</f>
        <v>8|2</v>
      </c>
      <c r="B73" s="22" t="s">
        <v>87</v>
      </c>
      <c r="C73" s="17" t="s">
        <v>88</v>
      </c>
      <c r="D73" s="18">
        <v>2</v>
      </c>
      <c r="E73" s="19">
        <v>10</v>
      </c>
      <c r="F73" s="19">
        <v>20</v>
      </c>
      <c r="G73" s="19">
        <v>20</v>
      </c>
      <c r="H73" s="19">
        <v>10</v>
      </c>
      <c r="I73" s="19">
        <v>10</v>
      </c>
      <c r="J73" s="23">
        <v>10</v>
      </c>
      <c r="K73" s="23">
        <v>10</v>
      </c>
      <c r="L73" s="23">
        <v>10</v>
      </c>
      <c r="M73" s="23"/>
      <c r="N73" s="23"/>
      <c r="O73" s="23"/>
      <c r="P73" s="23"/>
      <c r="R73" s="14">
        <f t="shared" si="10"/>
        <v>100</v>
      </c>
    </row>
    <row r="74" spans="1:18" x14ac:dyDescent="0.2">
      <c r="A74" s="21" t="str">
        <f t="shared" si="11"/>
        <v>8|3</v>
      </c>
      <c r="B74" s="22" t="s">
        <v>89</v>
      </c>
      <c r="C74" s="17" t="s">
        <v>50</v>
      </c>
      <c r="D74" s="18">
        <v>3</v>
      </c>
      <c r="E74" s="24">
        <v>20</v>
      </c>
      <c r="F74" s="24">
        <v>20</v>
      </c>
      <c r="G74" s="24">
        <v>30</v>
      </c>
      <c r="H74" s="24">
        <v>20</v>
      </c>
      <c r="I74" s="24">
        <v>10</v>
      </c>
      <c r="J74" s="23"/>
      <c r="K74" s="23"/>
      <c r="L74" s="23"/>
      <c r="M74" s="23"/>
      <c r="N74" s="23"/>
      <c r="O74" s="23"/>
      <c r="P74" s="23"/>
      <c r="R74" s="14">
        <f t="shared" si="10"/>
        <v>100</v>
      </c>
    </row>
    <row r="75" spans="1:18" x14ac:dyDescent="0.2">
      <c r="A75" s="21" t="str">
        <f t="shared" si="11"/>
        <v>8|4</v>
      </c>
      <c r="B75" s="22" t="s">
        <v>90</v>
      </c>
      <c r="C75" s="17" t="s">
        <v>91</v>
      </c>
      <c r="D75" s="18">
        <v>4</v>
      </c>
      <c r="E75" s="24">
        <v>10</v>
      </c>
      <c r="F75" s="24">
        <v>10</v>
      </c>
      <c r="G75" s="24">
        <v>10</v>
      </c>
      <c r="H75" s="24">
        <v>20</v>
      </c>
      <c r="I75" s="24">
        <v>20</v>
      </c>
      <c r="J75" s="23">
        <v>10</v>
      </c>
      <c r="K75" s="23">
        <v>10</v>
      </c>
      <c r="L75" s="23">
        <v>10</v>
      </c>
      <c r="M75" s="23"/>
      <c r="N75" s="23"/>
      <c r="O75" s="23"/>
      <c r="P75" s="23"/>
      <c r="R75" s="14">
        <f t="shared" si="10"/>
        <v>100</v>
      </c>
    </row>
    <row r="76" spans="1:18" x14ac:dyDescent="0.2">
      <c r="A76" s="21" t="str">
        <f t="shared" si="11"/>
        <v>8|5</v>
      </c>
      <c r="B76" s="22" t="s">
        <v>93</v>
      </c>
      <c r="C76" s="17" t="s">
        <v>94</v>
      </c>
      <c r="D76" s="18">
        <v>5</v>
      </c>
      <c r="E76" s="24">
        <v>5</v>
      </c>
      <c r="F76" s="24">
        <v>10</v>
      </c>
      <c r="G76" s="24">
        <v>20</v>
      </c>
      <c r="H76" s="24">
        <v>20</v>
      </c>
      <c r="I76" s="24">
        <v>15</v>
      </c>
      <c r="J76" s="23">
        <v>10</v>
      </c>
      <c r="K76" s="23">
        <v>10</v>
      </c>
      <c r="L76" s="23">
        <v>10</v>
      </c>
      <c r="M76" s="23"/>
      <c r="N76" s="23"/>
      <c r="O76" s="23"/>
      <c r="P76" s="23"/>
      <c r="R76" s="14">
        <f t="shared" si="10"/>
        <v>100</v>
      </c>
    </row>
    <row r="77" spans="1:18" x14ac:dyDescent="0.2">
      <c r="A77" s="21" t="str">
        <f t="shared" si="11"/>
        <v>8|6</v>
      </c>
      <c r="B77" s="22" t="s">
        <v>96</v>
      </c>
      <c r="C77" s="17" t="s">
        <v>58</v>
      </c>
      <c r="D77" s="18"/>
      <c r="E77" s="24"/>
      <c r="F77" s="24"/>
      <c r="G77" s="24">
        <v>30</v>
      </c>
      <c r="H77" s="24">
        <v>30</v>
      </c>
      <c r="I77" s="24">
        <v>30</v>
      </c>
      <c r="J77" s="23">
        <v>10</v>
      </c>
      <c r="K77" s="23"/>
      <c r="L77" s="23"/>
      <c r="M77" s="23"/>
      <c r="N77" s="23"/>
      <c r="O77" s="23"/>
      <c r="P77" s="23"/>
      <c r="R77" s="14">
        <f t="shared" si="10"/>
        <v>100</v>
      </c>
    </row>
    <row r="78" spans="1:18" x14ac:dyDescent="0.2">
      <c r="A78" s="21" t="str">
        <f t="shared" si="11"/>
        <v>8|7</v>
      </c>
      <c r="B78" s="22" t="s">
        <v>97</v>
      </c>
      <c r="C78" s="17" t="s">
        <v>98</v>
      </c>
      <c r="D78" s="18">
        <v>3</v>
      </c>
      <c r="E78" s="24"/>
      <c r="F78" s="24"/>
      <c r="G78" s="24">
        <v>10</v>
      </c>
      <c r="H78" s="24">
        <v>20</v>
      </c>
      <c r="I78" s="24">
        <v>20</v>
      </c>
      <c r="J78" s="23">
        <v>20</v>
      </c>
      <c r="K78" s="23">
        <v>20</v>
      </c>
      <c r="L78" s="23">
        <v>10</v>
      </c>
      <c r="M78" s="23"/>
      <c r="N78" s="23"/>
      <c r="O78" s="23"/>
      <c r="P78" s="23"/>
      <c r="R78" s="14">
        <f t="shared" si="10"/>
        <v>100</v>
      </c>
    </row>
    <row r="79" spans="1:18" x14ac:dyDescent="0.2">
      <c r="A79" s="21" t="str">
        <f t="shared" si="11"/>
        <v>8|8</v>
      </c>
      <c r="B79" s="22" t="s">
        <v>99</v>
      </c>
      <c r="C79" s="17" t="s">
        <v>166</v>
      </c>
      <c r="D79" s="18">
        <v>5</v>
      </c>
      <c r="E79" s="24">
        <v>10</v>
      </c>
      <c r="F79" s="24">
        <v>10</v>
      </c>
      <c r="G79" s="24">
        <v>10</v>
      </c>
      <c r="H79" s="24">
        <v>10</v>
      </c>
      <c r="I79" s="24">
        <v>20</v>
      </c>
      <c r="J79" s="23">
        <v>20</v>
      </c>
      <c r="K79" s="23">
        <v>10</v>
      </c>
      <c r="L79" s="23">
        <v>10</v>
      </c>
      <c r="M79" s="23"/>
      <c r="N79" s="23"/>
      <c r="O79" s="23"/>
      <c r="P79" s="23"/>
      <c r="R79" s="14">
        <f t="shared" si="10"/>
        <v>100</v>
      </c>
    </row>
    <row r="80" spans="1:18" x14ac:dyDescent="0.2">
      <c r="A80" s="21" t="str">
        <f t="shared" si="11"/>
        <v>8|9</v>
      </c>
      <c r="B80" s="22" t="s">
        <v>118</v>
      </c>
      <c r="C80" s="17" t="s">
        <v>168</v>
      </c>
      <c r="D80" s="18">
        <v>6</v>
      </c>
      <c r="E80" s="24">
        <v>10</v>
      </c>
      <c r="F80" s="24">
        <v>10</v>
      </c>
      <c r="G80" s="24">
        <v>10</v>
      </c>
      <c r="H80" s="24">
        <v>20</v>
      </c>
      <c r="I80" s="24">
        <v>20</v>
      </c>
      <c r="J80" s="23">
        <v>10</v>
      </c>
      <c r="K80" s="23">
        <v>10</v>
      </c>
      <c r="L80" s="23">
        <v>10</v>
      </c>
      <c r="M80" s="23"/>
      <c r="N80" s="23"/>
      <c r="O80" s="23"/>
      <c r="P80" s="23"/>
      <c r="R80" s="14">
        <f t="shared" si="10"/>
        <v>100</v>
      </c>
    </row>
    <row r="81" spans="1:18" x14ac:dyDescent="0.2">
      <c r="A81" s="21" t="str">
        <f t="shared" si="11"/>
        <v>8|10</v>
      </c>
      <c r="B81" s="22" t="s">
        <v>125</v>
      </c>
      <c r="C81" s="17" t="s">
        <v>169</v>
      </c>
      <c r="D81" s="18">
        <v>6</v>
      </c>
      <c r="E81" s="24"/>
      <c r="F81" s="24"/>
      <c r="G81" s="24">
        <v>10</v>
      </c>
      <c r="H81" s="24">
        <v>20</v>
      </c>
      <c r="I81" s="24">
        <v>20</v>
      </c>
      <c r="J81" s="23">
        <v>20</v>
      </c>
      <c r="K81" s="23">
        <v>20</v>
      </c>
      <c r="L81" s="23">
        <v>10</v>
      </c>
      <c r="M81" s="23"/>
      <c r="N81" s="23"/>
      <c r="O81" s="23"/>
      <c r="P81" s="23"/>
      <c r="R81" s="14">
        <f t="shared" si="10"/>
        <v>100</v>
      </c>
    </row>
    <row r="82" spans="1:18" x14ac:dyDescent="0.2">
      <c r="A82" s="21" t="str">
        <f t="shared" si="11"/>
        <v>8|11</v>
      </c>
      <c r="B82" s="22" t="s">
        <v>135</v>
      </c>
      <c r="C82" s="17" t="s">
        <v>134</v>
      </c>
      <c r="D82" s="18"/>
      <c r="E82" s="24">
        <v>5</v>
      </c>
      <c r="F82" s="24">
        <v>5</v>
      </c>
      <c r="G82" s="24">
        <v>10</v>
      </c>
      <c r="H82" s="24">
        <v>20</v>
      </c>
      <c r="I82" s="24">
        <v>20</v>
      </c>
      <c r="J82" s="23">
        <v>20</v>
      </c>
      <c r="K82" s="23">
        <v>10</v>
      </c>
      <c r="L82" s="23">
        <v>10</v>
      </c>
      <c r="M82" s="23"/>
      <c r="N82" s="23"/>
      <c r="O82" s="23"/>
      <c r="P82" s="23"/>
      <c r="R82" s="14">
        <f t="shared" si="10"/>
        <v>100</v>
      </c>
    </row>
    <row r="83" spans="1:18" x14ac:dyDescent="0.2">
      <c r="A83" s="21" t="str">
        <f t="shared" si="11"/>
        <v>8|12</v>
      </c>
      <c r="B83" s="22" t="s">
        <v>139</v>
      </c>
      <c r="C83" s="17" t="s">
        <v>140</v>
      </c>
      <c r="D83" s="18"/>
      <c r="E83" s="24">
        <v>10</v>
      </c>
      <c r="F83" s="24">
        <v>10</v>
      </c>
      <c r="G83" s="24">
        <v>10</v>
      </c>
      <c r="H83" s="24">
        <v>20</v>
      </c>
      <c r="I83" s="24">
        <v>20</v>
      </c>
      <c r="J83" s="23">
        <v>10</v>
      </c>
      <c r="K83" s="23">
        <v>10</v>
      </c>
      <c r="L83" s="23">
        <v>10</v>
      </c>
      <c r="M83" s="23"/>
      <c r="N83" s="23"/>
      <c r="O83" s="23"/>
      <c r="P83" s="23"/>
      <c r="R83" s="14">
        <f t="shared" si="10"/>
        <v>100</v>
      </c>
    </row>
    <row r="85" spans="1:18" ht="13.5" thickBot="1" x14ac:dyDescent="0.25">
      <c r="A85" s="25" t="s">
        <v>167</v>
      </c>
      <c r="B85" s="26">
        <v>9</v>
      </c>
      <c r="C85" s="27"/>
      <c r="D85" s="28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9" t="str">
        <f>CONCATENATE($B$85,"|",B86)</f>
        <v>9|1</v>
      </c>
      <c r="B86" s="16">
        <v>1</v>
      </c>
      <c r="C86" s="17" t="s">
        <v>86</v>
      </c>
      <c r="D86" s="18">
        <v>1</v>
      </c>
      <c r="E86" s="19">
        <v>20</v>
      </c>
      <c r="F86" s="19">
        <v>30</v>
      </c>
      <c r="G86" s="19">
        <v>20</v>
      </c>
      <c r="H86" s="19">
        <v>20</v>
      </c>
      <c r="I86" s="19">
        <v>10</v>
      </c>
      <c r="J86" s="20"/>
      <c r="K86" s="20"/>
      <c r="L86" s="20"/>
      <c r="M86" s="20"/>
      <c r="N86" s="20"/>
      <c r="O86" s="20"/>
      <c r="P86" s="20"/>
      <c r="R86" s="14">
        <f t="shared" ref="R86:R97" si="12">SUM(E86:P86)</f>
        <v>100</v>
      </c>
    </row>
    <row r="87" spans="1:18" x14ac:dyDescent="0.2">
      <c r="A87" s="21" t="str">
        <f t="shared" ref="A87:A97" si="13">CONCATENATE($B$85,"|",B87)</f>
        <v>9|2</v>
      </c>
      <c r="B87" s="22" t="s">
        <v>87</v>
      </c>
      <c r="C87" s="17" t="s">
        <v>88</v>
      </c>
      <c r="D87" s="18">
        <v>2</v>
      </c>
      <c r="E87" s="19">
        <v>10</v>
      </c>
      <c r="F87" s="19">
        <v>20</v>
      </c>
      <c r="G87" s="19">
        <v>20</v>
      </c>
      <c r="H87" s="19">
        <v>10</v>
      </c>
      <c r="I87" s="19">
        <v>10</v>
      </c>
      <c r="J87" s="23">
        <v>10</v>
      </c>
      <c r="K87" s="23">
        <v>10</v>
      </c>
      <c r="L87" s="23">
        <v>10</v>
      </c>
      <c r="M87" s="23"/>
      <c r="N87" s="23"/>
      <c r="O87" s="23"/>
      <c r="P87" s="23"/>
      <c r="R87" s="14">
        <f t="shared" si="12"/>
        <v>100</v>
      </c>
    </row>
    <row r="88" spans="1:18" x14ac:dyDescent="0.2">
      <c r="A88" s="21" t="str">
        <f t="shared" si="13"/>
        <v>9|3</v>
      </c>
      <c r="B88" s="22" t="s">
        <v>89</v>
      </c>
      <c r="C88" s="17" t="s">
        <v>50</v>
      </c>
      <c r="D88" s="18">
        <v>3</v>
      </c>
      <c r="E88" s="24">
        <v>20</v>
      </c>
      <c r="F88" s="24">
        <v>20</v>
      </c>
      <c r="G88" s="24">
        <v>30</v>
      </c>
      <c r="H88" s="24">
        <v>20</v>
      </c>
      <c r="I88" s="24">
        <v>10</v>
      </c>
      <c r="J88" s="23"/>
      <c r="K88" s="23"/>
      <c r="L88" s="23"/>
      <c r="M88" s="23"/>
      <c r="N88" s="23"/>
      <c r="O88" s="23"/>
      <c r="P88" s="23"/>
      <c r="R88" s="14">
        <f t="shared" si="12"/>
        <v>100</v>
      </c>
    </row>
    <row r="89" spans="1:18" x14ac:dyDescent="0.2">
      <c r="A89" s="21" t="str">
        <f t="shared" si="13"/>
        <v>9|4</v>
      </c>
      <c r="B89" s="22" t="s">
        <v>90</v>
      </c>
      <c r="C89" s="17" t="s">
        <v>91</v>
      </c>
      <c r="D89" s="18">
        <v>4</v>
      </c>
      <c r="E89" s="24">
        <v>10</v>
      </c>
      <c r="F89" s="24">
        <v>10</v>
      </c>
      <c r="G89" s="24">
        <v>10</v>
      </c>
      <c r="H89" s="24">
        <v>10</v>
      </c>
      <c r="I89" s="24">
        <v>20</v>
      </c>
      <c r="J89" s="23">
        <v>10</v>
      </c>
      <c r="K89" s="23">
        <v>10</v>
      </c>
      <c r="L89" s="23">
        <v>10</v>
      </c>
      <c r="M89" s="23">
        <v>10</v>
      </c>
      <c r="N89" s="23"/>
      <c r="O89" s="23"/>
      <c r="P89" s="23"/>
      <c r="R89" s="14">
        <f t="shared" si="12"/>
        <v>100</v>
      </c>
    </row>
    <row r="90" spans="1:18" x14ac:dyDescent="0.2">
      <c r="A90" s="21" t="str">
        <f t="shared" si="13"/>
        <v>9|5</v>
      </c>
      <c r="B90" s="22" t="s">
        <v>93</v>
      </c>
      <c r="C90" s="17" t="s">
        <v>94</v>
      </c>
      <c r="D90" s="18">
        <v>5</v>
      </c>
      <c r="E90" s="24">
        <v>5</v>
      </c>
      <c r="F90" s="24">
        <v>10</v>
      </c>
      <c r="G90" s="24">
        <v>10</v>
      </c>
      <c r="H90" s="24">
        <v>20</v>
      </c>
      <c r="I90" s="24">
        <v>15</v>
      </c>
      <c r="J90" s="23">
        <v>10</v>
      </c>
      <c r="K90" s="23">
        <v>10</v>
      </c>
      <c r="L90" s="23">
        <v>10</v>
      </c>
      <c r="M90" s="23">
        <v>10</v>
      </c>
      <c r="N90" s="23"/>
      <c r="O90" s="23"/>
      <c r="P90" s="23"/>
      <c r="R90" s="14">
        <f t="shared" si="12"/>
        <v>100</v>
      </c>
    </row>
    <row r="91" spans="1:18" x14ac:dyDescent="0.2">
      <c r="A91" s="21" t="str">
        <f t="shared" si="13"/>
        <v>9|6</v>
      </c>
      <c r="B91" s="22" t="s">
        <v>96</v>
      </c>
      <c r="C91" s="17" t="s">
        <v>58</v>
      </c>
      <c r="D91" s="18"/>
      <c r="E91" s="24"/>
      <c r="F91" s="24"/>
      <c r="G91" s="24">
        <v>20</v>
      </c>
      <c r="H91" s="24">
        <v>20</v>
      </c>
      <c r="I91" s="24">
        <v>20</v>
      </c>
      <c r="J91" s="23">
        <v>20</v>
      </c>
      <c r="K91" s="23">
        <v>20</v>
      </c>
      <c r="L91" s="23"/>
      <c r="M91" s="23"/>
      <c r="N91" s="23"/>
      <c r="O91" s="23"/>
      <c r="P91" s="23"/>
      <c r="R91" s="14">
        <f t="shared" si="12"/>
        <v>100</v>
      </c>
    </row>
    <row r="92" spans="1:18" x14ac:dyDescent="0.2">
      <c r="A92" s="21" t="str">
        <f t="shared" si="13"/>
        <v>9|7</v>
      </c>
      <c r="B92" s="22" t="s">
        <v>97</v>
      </c>
      <c r="C92" s="17" t="s">
        <v>98</v>
      </c>
      <c r="D92" s="18">
        <v>3</v>
      </c>
      <c r="E92" s="24"/>
      <c r="F92" s="24"/>
      <c r="G92" s="24">
        <v>10</v>
      </c>
      <c r="H92" s="24">
        <v>10</v>
      </c>
      <c r="I92" s="24">
        <v>20</v>
      </c>
      <c r="J92" s="23">
        <v>20</v>
      </c>
      <c r="K92" s="23">
        <v>20</v>
      </c>
      <c r="L92" s="23">
        <v>10</v>
      </c>
      <c r="M92" s="23">
        <v>10</v>
      </c>
      <c r="N92" s="23"/>
      <c r="O92" s="23"/>
      <c r="P92" s="23"/>
      <c r="R92" s="14">
        <f t="shared" si="12"/>
        <v>100</v>
      </c>
    </row>
    <row r="93" spans="1:18" x14ac:dyDescent="0.2">
      <c r="A93" s="21" t="str">
        <f t="shared" si="13"/>
        <v>9|8</v>
      </c>
      <c r="B93" s="22" t="s">
        <v>99</v>
      </c>
      <c r="C93" s="17" t="s">
        <v>166</v>
      </c>
      <c r="D93" s="18">
        <v>5</v>
      </c>
      <c r="E93" s="24">
        <v>10</v>
      </c>
      <c r="F93" s="24">
        <v>10</v>
      </c>
      <c r="G93" s="24">
        <v>10</v>
      </c>
      <c r="H93" s="24">
        <v>10</v>
      </c>
      <c r="I93" s="24">
        <v>10</v>
      </c>
      <c r="J93" s="23">
        <v>20</v>
      </c>
      <c r="K93" s="23">
        <v>10</v>
      </c>
      <c r="L93" s="23">
        <v>10</v>
      </c>
      <c r="M93" s="23">
        <v>10</v>
      </c>
      <c r="N93" s="23"/>
      <c r="O93" s="23"/>
      <c r="P93" s="23"/>
      <c r="R93" s="14">
        <f t="shared" si="12"/>
        <v>100</v>
      </c>
    </row>
    <row r="94" spans="1:18" x14ac:dyDescent="0.2">
      <c r="A94" s="21" t="str">
        <f t="shared" si="13"/>
        <v>9|9</v>
      </c>
      <c r="B94" s="22" t="s">
        <v>118</v>
      </c>
      <c r="C94" s="17" t="s">
        <v>168</v>
      </c>
      <c r="D94" s="18">
        <v>6</v>
      </c>
      <c r="E94" s="24">
        <v>10</v>
      </c>
      <c r="F94" s="24">
        <v>10</v>
      </c>
      <c r="G94" s="24">
        <v>10</v>
      </c>
      <c r="H94" s="24">
        <v>10</v>
      </c>
      <c r="I94" s="24">
        <v>20</v>
      </c>
      <c r="J94" s="23">
        <v>10</v>
      </c>
      <c r="K94" s="23">
        <v>10</v>
      </c>
      <c r="L94" s="23">
        <v>10</v>
      </c>
      <c r="M94" s="23">
        <v>10</v>
      </c>
      <c r="N94" s="23"/>
      <c r="O94" s="23"/>
      <c r="P94" s="23"/>
      <c r="R94" s="14">
        <f t="shared" si="12"/>
        <v>100</v>
      </c>
    </row>
    <row r="95" spans="1:18" x14ac:dyDescent="0.2">
      <c r="A95" s="21" t="str">
        <f t="shared" si="13"/>
        <v>9|10</v>
      </c>
      <c r="B95" s="22" t="s">
        <v>125</v>
      </c>
      <c r="C95" s="17" t="s">
        <v>169</v>
      </c>
      <c r="D95" s="18">
        <v>6</v>
      </c>
      <c r="E95" s="24"/>
      <c r="F95" s="24"/>
      <c r="G95" s="24">
        <v>10</v>
      </c>
      <c r="H95" s="24">
        <v>10</v>
      </c>
      <c r="I95" s="24">
        <v>20</v>
      </c>
      <c r="J95" s="23">
        <v>20</v>
      </c>
      <c r="K95" s="23">
        <v>20</v>
      </c>
      <c r="L95" s="23">
        <v>10</v>
      </c>
      <c r="M95" s="23">
        <v>10</v>
      </c>
      <c r="N95" s="23"/>
      <c r="O95" s="23"/>
      <c r="P95" s="23"/>
      <c r="R95" s="14">
        <f t="shared" si="12"/>
        <v>100</v>
      </c>
    </row>
    <row r="96" spans="1:18" x14ac:dyDescent="0.2">
      <c r="A96" s="21" t="str">
        <f t="shared" si="13"/>
        <v>9|11</v>
      </c>
      <c r="B96" s="22" t="s">
        <v>135</v>
      </c>
      <c r="C96" s="17" t="s">
        <v>134</v>
      </c>
      <c r="D96" s="18"/>
      <c r="E96" s="24"/>
      <c r="F96" s="24">
        <v>5</v>
      </c>
      <c r="G96" s="24">
        <v>5</v>
      </c>
      <c r="H96" s="24">
        <v>20</v>
      </c>
      <c r="I96" s="24">
        <v>20</v>
      </c>
      <c r="J96" s="23">
        <v>20</v>
      </c>
      <c r="K96" s="23">
        <v>10</v>
      </c>
      <c r="L96" s="23">
        <v>10</v>
      </c>
      <c r="M96" s="23">
        <v>10</v>
      </c>
      <c r="N96" s="23"/>
      <c r="O96" s="23"/>
      <c r="P96" s="23"/>
      <c r="R96" s="14">
        <f t="shared" si="12"/>
        <v>100</v>
      </c>
    </row>
    <row r="97" spans="1:18" x14ac:dyDescent="0.2">
      <c r="A97" s="21" t="str">
        <f t="shared" si="13"/>
        <v>9|12</v>
      </c>
      <c r="B97" s="22" t="s">
        <v>139</v>
      </c>
      <c r="C97" s="17" t="s">
        <v>140</v>
      </c>
      <c r="D97" s="18"/>
      <c r="E97" s="24">
        <v>10</v>
      </c>
      <c r="F97" s="24">
        <v>10</v>
      </c>
      <c r="G97" s="24">
        <v>10</v>
      </c>
      <c r="H97" s="24">
        <v>10</v>
      </c>
      <c r="I97" s="24">
        <v>20</v>
      </c>
      <c r="J97" s="23">
        <v>10</v>
      </c>
      <c r="K97" s="23">
        <v>10</v>
      </c>
      <c r="L97" s="23">
        <v>10</v>
      </c>
      <c r="M97" s="23">
        <v>10</v>
      </c>
      <c r="N97" s="23"/>
      <c r="O97" s="23"/>
      <c r="P97" s="23"/>
      <c r="R97" s="14">
        <f t="shared" si="12"/>
        <v>100</v>
      </c>
    </row>
    <row r="99" spans="1:18" ht="13.5" thickBot="1" x14ac:dyDescent="0.25">
      <c r="A99" s="25" t="s">
        <v>167</v>
      </c>
      <c r="B99" s="26">
        <v>10</v>
      </c>
      <c r="C99" s="27"/>
      <c r="D99" s="28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9" t="str">
        <f>CONCATENATE($B$99,"|",B100)</f>
        <v>10|1</v>
      </c>
      <c r="B100" s="16">
        <v>1</v>
      </c>
      <c r="C100" s="17" t="s">
        <v>86</v>
      </c>
      <c r="D100" s="18">
        <v>1</v>
      </c>
      <c r="E100" s="19">
        <v>20</v>
      </c>
      <c r="F100" s="19">
        <v>30</v>
      </c>
      <c r="G100" s="19">
        <v>20</v>
      </c>
      <c r="H100" s="19">
        <v>20</v>
      </c>
      <c r="I100" s="19">
        <v>10</v>
      </c>
      <c r="J100" s="20"/>
      <c r="K100" s="20"/>
      <c r="L100" s="20"/>
      <c r="M100" s="20"/>
      <c r="N100" s="20"/>
      <c r="O100" s="20"/>
      <c r="P100" s="20"/>
      <c r="R100" s="14">
        <f t="shared" ref="R100:R111" si="14">SUM(E100:P100)</f>
        <v>100</v>
      </c>
    </row>
    <row r="101" spans="1:18" x14ac:dyDescent="0.2">
      <c r="A101" s="21" t="str">
        <f t="shared" ref="A101:A111" si="15">CONCATENATE($B$99,"|",B101)</f>
        <v>10|2</v>
      </c>
      <c r="B101" s="22" t="s">
        <v>87</v>
      </c>
      <c r="C101" s="17" t="s">
        <v>88</v>
      </c>
      <c r="D101" s="18">
        <v>2</v>
      </c>
      <c r="E101" s="19">
        <v>10</v>
      </c>
      <c r="F101" s="19">
        <v>10</v>
      </c>
      <c r="G101" s="19">
        <v>20</v>
      </c>
      <c r="H101" s="19">
        <v>10</v>
      </c>
      <c r="I101" s="19">
        <v>10</v>
      </c>
      <c r="J101" s="23">
        <v>10</v>
      </c>
      <c r="K101" s="23">
        <v>10</v>
      </c>
      <c r="L101" s="23">
        <v>10</v>
      </c>
      <c r="M101" s="23">
        <v>10</v>
      </c>
      <c r="N101" s="23"/>
      <c r="O101" s="23"/>
      <c r="P101" s="23"/>
      <c r="R101" s="14">
        <f t="shared" si="14"/>
        <v>100</v>
      </c>
    </row>
    <row r="102" spans="1:18" x14ac:dyDescent="0.2">
      <c r="A102" s="21" t="str">
        <f t="shared" si="15"/>
        <v>10|3</v>
      </c>
      <c r="B102" s="22" t="s">
        <v>89</v>
      </c>
      <c r="C102" s="17" t="s">
        <v>50</v>
      </c>
      <c r="D102" s="18">
        <v>3</v>
      </c>
      <c r="E102" s="24">
        <v>20</v>
      </c>
      <c r="F102" s="24">
        <v>20</v>
      </c>
      <c r="G102" s="24">
        <v>20</v>
      </c>
      <c r="H102" s="24">
        <v>20</v>
      </c>
      <c r="I102" s="24">
        <v>20</v>
      </c>
      <c r="J102" s="23"/>
      <c r="K102" s="23"/>
      <c r="L102" s="23"/>
      <c r="M102" s="23"/>
      <c r="N102" s="23"/>
      <c r="O102" s="23"/>
      <c r="P102" s="23"/>
      <c r="R102" s="14">
        <f t="shared" si="14"/>
        <v>100</v>
      </c>
    </row>
    <row r="103" spans="1:18" x14ac:dyDescent="0.2">
      <c r="A103" s="21" t="str">
        <f t="shared" si="15"/>
        <v>10|4</v>
      </c>
      <c r="B103" s="22" t="s">
        <v>90</v>
      </c>
      <c r="C103" s="17" t="s">
        <v>91</v>
      </c>
      <c r="D103" s="18">
        <v>4</v>
      </c>
      <c r="E103" s="24">
        <v>5</v>
      </c>
      <c r="F103" s="24">
        <v>10</v>
      </c>
      <c r="G103" s="24">
        <v>15</v>
      </c>
      <c r="H103" s="24">
        <v>10</v>
      </c>
      <c r="I103" s="24">
        <v>10</v>
      </c>
      <c r="J103" s="23">
        <v>10</v>
      </c>
      <c r="K103" s="23">
        <v>10</v>
      </c>
      <c r="L103" s="23">
        <v>10</v>
      </c>
      <c r="M103" s="23">
        <v>10</v>
      </c>
      <c r="N103" s="23">
        <v>10</v>
      </c>
      <c r="O103" s="23"/>
      <c r="P103" s="23"/>
      <c r="R103" s="14">
        <f t="shared" si="14"/>
        <v>100</v>
      </c>
    </row>
    <row r="104" spans="1:18" x14ac:dyDescent="0.2">
      <c r="A104" s="21" t="str">
        <f t="shared" si="15"/>
        <v>10|5</v>
      </c>
      <c r="B104" s="22" t="s">
        <v>93</v>
      </c>
      <c r="C104" s="17" t="s">
        <v>94</v>
      </c>
      <c r="D104" s="18"/>
      <c r="E104" s="24">
        <v>5</v>
      </c>
      <c r="F104" s="24">
        <v>10</v>
      </c>
      <c r="G104" s="24">
        <v>15</v>
      </c>
      <c r="H104" s="24">
        <v>10</v>
      </c>
      <c r="I104" s="24">
        <v>10</v>
      </c>
      <c r="J104" s="23">
        <v>10</v>
      </c>
      <c r="K104" s="23">
        <v>10</v>
      </c>
      <c r="L104" s="23">
        <v>10</v>
      </c>
      <c r="M104" s="23">
        <v>10</v>
      </c>
      <c r="N104" s="23">
        <v>10</v>
      </c>
      <c r="O104" s="23"/>
      <c r="P104" s="23"/>
      <c r="R104" s="14">
        <f t="shared" si="14"/>
        <v>100</v>
      </c>
    </row>
    <row r="105" spans="1:18" x14ac:dyDescent="0.2">
      <c r="A105" s="21" t="str">
        <f t="shared" si="15"/>
        <v>10|6</v>
      </c>
      <c r="B105" s="22" t="s">
        <v>96</v>
      </c>
      <c r="C105" s="17" t="s">
        <v>58</v>
      </c>
      <c r="D105" s="18">
        <v>5</v>
      </c>
      <c r="E105" s="24"/>
      <c r="F105" s="24"/>
      <c r="G105" s="24">
        <v>20</v>
      </c>
      <c r="H105" s="24">
        <v>20</v>
      </c>
      <c r="I105" s="24">
        <v>20</v>
      </c>
      <c r="J105" s="23">
        <v>20</v>
      </c>
      <c r="K105" s="23">
        <v>20</v>
      </c>
      <c r="L105" s="23"/>
      <c r="M105" s="23"/>
      <c r="N105" s="23"/>
      <c r="O105" s="23"/>
      <c r="P105" s="23"/>
      <c r="R105" s="14">
        <f t="shared" si="14"/>
        <v>100</v>
      </c>
    </row>
    <row r="106" spans="1:18" x14ac:dyDescent="0.2">
      <c r="A106" s="21" t="str">
        <f t="shared" si="15"/>
        <v>10|7</v>
      </c>
      <c r="B106" s="22" t="s">
        <v>97</v>
      </c>
      <c r="C106" s="17" t="s">
        <v>98</v>
      </c>
      <c r="D106" s="18">
        <v>3</v>
      </c>
      <c r="E106" s="24"/>
      <c r="F106" s="24"/>
      <c r="G106" s="24">
        <v>10</v>
      </c>
      <c r="H106" s="24">
        <v>10</v>
      </c>
      <c r="I106" s="24">
        <v>10</v>
      </c>
      <c r="J106" s="23">
        <v>20</v>
      </c>
      <c r="K106" s="23">
        <v>20</v>
      </c>
      <c r="L106" s="23">
        <v>10</v>
      </c>
      <c r="M106" s="23">
        <v>10</v>
      </c>
      <c r="N106" s="23">
        <v>10</v>
      </c>
      <c r="O106" s="23"/>
      <c r="P106" s="23"/>
      <c r="R106" s="14">
        <f t="shared" si="14"/>
        <v>100</v>
      </c>
    </row>
    <row r="107" spans="1:18" x14ac:dyDescent="0.2">
      <c r="A107" s="21" t="str">
        <f t="shared" si="15"/>
        <v>10|8</v>
      </c>
      <c r="B107" s="22" t="s">
        <v>99</v>
      </c>
      <c r="C107" s="17" t="s">
        <v>166</v>
      </c>
      <c r="D107" s="18">
        <v>5</v>
      </c>
      <c r="E107" s="24">
        <v>5</v>
      </c>
      <c r="F107" s="24">
        <v>5</v>
      </c>
      <c r="G107" s="24">
        <v>10</v>
      </c>
      <c r="H107" s="24">
        <v>10</v>
      </c>
      <c r="I107" s="24">
        <v>10</v>
      </c>
      <c r="J107" s="23">
        <v>20</v>
      </c>
      <c r="K107" s="23">
        <v>10</v>
      </c>
      <c r="L107" s="23">
        <v>10</v>
      </c>
      <c r="M107" s="23">
        <v>10</v>
      </c>
      <c r="N107" s="23">
        <v>10</v>
      </c>
      <c r="O107" s="23"/>
      <c r="P107" s="23"/>
      <c r="R107" s="14">
        <f t="shared" si="14"/>
        <v>100</v>
      </c>
    </row>
    <row r="108" spans="1:18" x14ac:dyDescent="0.2">
      <c r="A108" s="21" t="str">
        <f t="shared" si="15"/>
        <v>10|9</v>
      </c>
      <c r="B108" s="22" t="s">
        <v>118</v>
      </c>
      <c r="C108" s="17" t="s">
        <v>168</v>
      </c>
      <c r="D108" s="18">
        <v>6</v>
      </c>
      <c r="E108" s="24">
        <v>5</v>
      </c>
      <c r="F108" s="24">
        <v>5</v>
      </c>
      <c r="G108" s="24">
        <v>10</v>
      </c>
      <c r="H108" s="24">
        <v>10</v>
      </c>
      <c r="I108" s="24">
        <v>10</v>
      </c>
      <c r="J108" s="23">
        <v>20</v>
      </c>
      <c r="K108" s="23">
        <v>10</v>
      </c>
      <c r="L108" s="23">
        <v>10</v>
      </c>
      <c r="M108" s="23">
        <v>10</v>
      </c>
      <c r="N108" s="23">
        <v>10</v>
      </c>
      <c r="O108" s="23"/>
      <c r="P108" s="23"/>
      <c r="R108" s="14">
        <f t="shared" si="14"/>
        <v>100</v>
      </c>
    </row>
    <row r="109" spans="1:18" x14ac:dyDescent="0.2">
      <c r="A109" s="21" t="str">
        <f t="shared" si="15"/>
        <v>10|10</v>
      </c>
      <c r="B109" s="22" t="s">
        <v>125</v>
      </c>
      <c r="C109" s="17" t="s">
        <v>169</v>
      </c>
      <c r="D109" s="18">
        <v>6</v>
      </c>
      <c r="E109" s="24"/>
      <c r="F109" s="24"/>
      <c r="G109" s="24">
        <v>10</v>
      </c>
      <c r="H109" s="24">
        <v>10</v>
      </c>
      <c r="I109" s="24">
        <v>10</v>
      </c>
      <c r="J109" s="23">
        <v>20</v>
      </c>
      <c r="K109" s="23">
        <v>20</v>
      </c>
      <c r="L109" s="23">
        <v>10</v>
      </c>
      <c r="M109" s="23">
        <v>10</v>
      </c>
      <c r="N109" s="23">
        <v>10</v>
      </c>
      <c r="O109" s="23"/>
      <c r="P109" s="23"/>
      <c r="R109" s="14">
        <f t="shared" si="14"/>
        <v>100</v>
      </c>
    </row>
    <row r="110" spans="1:18" x14ac:dyDescent="0.2">
      <c r="A110" s="21" t="str">
        <f t="shared" si="15"/>
        <v>10|11</v>
      </c>
      <c r="B110" s="22" t="s">
        <v>135</v>
      </c>
      <c r="C110" s="17" t="s">
        <v>134</v>
      </c>
      <c r="D110" s="18"/>
      <c r="E110" s="24"/>
      <c r="F110" s="24">
        <v>5</v>
      </c>
      <c r="G110" s="24">
        <v>5</v>
      </c>
      <c r="H110" s="24">
        <v>10</v>
      </c>
      <c r="I110" s="24">
        <v>20</v>
      </c>
      <c r="J110" s="23">
        <v>20</v>
      </c>
      <c r="K110" s="23">
        <v>10</v>
      </c>
      <c r="L110" s="23">
        <v>10</v>
      </c>
      <c r="M110" s="23">
        <v>10</v>
      </c>
      <c r="N110" s="23">
        <v>10</v>
      </c>
      <c r="O110" s="23"/>
      <c r="P110" s="23"/>
      <c r="R110" s="14">
        <f t="shared" si="14"/>
        <v>100</v>
      </c>
    </row>
    <row r="111" spans="1:18" x14ac:dyDescent="0.2">
      <c r="A111" s="21" t="str">
        <f t="shared" si="15"/>
        <v>10|12</v>
      </c>
      <c r="B111" s="22" t="s">
        <v>139</v>
      </c>
      <c r="C111" s="17" t="s">
        <v>140</v>
      </c>
      <c r="D111" s="18"/>
      <c r="E111" s="24">
        <v>10</v>
      </c>
      <c r="F111" s="24">
        <v>10</v>
      </c>
      <c r="G111" s="24">
        <v>10</v>
      </c>
      <c r="H111" s="24">
        <v>10</v>
      </c>
      <c r="I111" s="24">
        <v>10</v>
      </c>
      <c r="J111" s="23">
        <v>10</v>
      </c>
      <c r="K111" s="23">
        <v>10</v>
      </c>
      <c r="L111" s="23">
        <v>10</v>
      </c>
      <c r="M111" s="23">
        <v>10</v>
      </c>
      <c r="N111" s="23">
        <v>10</v>
      </c>
      <c r="O111" s="23"/>
      <c r="P111" s="23"/>
      <c r="R111" s="14">
        <f t="shared" si="14"/>
        <v>100</v>
      </c>
    </row>
    <row r="113" spans="1:18" ht="13.5" thickBot="1" x14ac:dyDescent="0.25">
      <c r="A113" s="25" t="s">
        <v>167</v>
      </c>
      <c r="B113" s="26">
        <v>11</v>
      </c>
      <c r="C113" s="27"/>
      <c r="D113" s="28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9" t="str">
        <f>CONCATENATE($B$113,"|",B114)</f>
        <v>11|1</v>
      </c>
      <c r="B114" s="16">
        <v>1</v>
      </c>
      <c r="C114" s="17" t="s">
        <v>86</v>
      </c>
      <c r="D114" s="18">
        <v>1</v>
      </c>
      <c r="E114" s="19">
        <v>20</v>
      </c>
      <c r="F114" s="19">
        <v>20</v>
      </c>
      <c r="G114" s="19">
        <v>20</v>
      </c>
      <c r="H114" s="19">
        <v>20</v>
      </c>
      <c r="I114" s="19">
        <v>10</v>
      </c>
      <c r="J114" s="20">
        <v>10</v>
      </c>
      <c r="K114" s="20"/>
      <c r="L114" s="20"/>
      <c r="M114" s="20"/>
      <c r="N114" s="20"/>
      <c r="O114" s="20"/>
      <c r="P114" s="20"/>
      <c r="R114" s="14">
        <f t="shared" ref="R114:R125" si="16">SUM(E114:P114)</f>
        <v>100</v>
      </c>
    </row>
    <row r="115" spans="1:18" x14ac:dyDescent="0.2">
      <c r="A115" s="21" t="str">
        <f t="shared" ref="A115:A125" si="17">CONCATENATE($B$113,"|",B115)</f>
        <v>11|2</v>
      </c>
      <c r="B115" s="22" t="s">
        <v>87</v>
      </c>
      <c r="C115" s="17" t="s">
        <v>88</v>
      </c>
      <c r="D115" s="18">
        <v>2</v>
      </c>
      <c r="E115" s="19">
        <v>10</v>
      </c>
      <c r="F115" s="19">
        <v>10</v>
      </c>
      <c r="G115" s="19">
        <v>20</v>
      </c>
      <c r="H115" s="19">
        <v>10</v>
      </c>
      <c r="I115" s="19">
        <v>10</v>
      </c>
      <c r="J115" s="23">
        <v>10</v>
      </c>
      <c r="K115" s="23">
        <v>10</v>
      </c>
      <c r="L115" s="23">
        <v>10</v>
      </c>
      <c r="M115" s="23">
        <v>10</v>
      </c>
      <c r="N115" s="23"/>
      <c r="O115" s="23"/>
      <c r="P115" s="23"/>
      <c r="R115" s="14">
        <f t="shared" si="16"/>
        <v>100</v>
      </c>
    </row>
    <row r="116" spans="1:18" x14ac:dyDescent="0.2">
      <c r="A116" s="21" t="str">
        <f t="shared" si="17"/>
        <v>11|3</v>
      </c>
      <c r="B116" s="22" t="s">
        <v>89</v>
      </c>
      <c r="C116" s="17" t="s">
        <v>50</v>
      </c>
      <c r="D116" s="18">
        <v>3</v>
      </c>
      <c r="E116" s="24">
        <v>20</v>
      </c>
      <c r="F116" s="24">
        <v>20</v>
      </c>
      <c r="G116" s="24">
        <v>20</v>
      </c>
      <c r="H116" s="24">
        <v>20</v>
      </c>
      <c r="I116" s="24">
        <v>20</v>
      </c>
      <c r="J116" s="23"/>
      <c r="K116" s="23"/>
      <c r="L116" s="23"/>
      <c r="M116" s="23"/>
      <c r="N116" s="23"/>
      <c r="O116" s="23"/>
      <c r="P116" s="23"/>
      <c r="R116" s="14">
        <f t="shared" si="16"/>
        <v>100</v>
      </c>
    </row>
    <row r="117" spans="1:18" x14ac:dyDescent="0.2">
      <c r="A117" s="21" t="str">
        <f t="shared" si="17"/>
        <v>11|4</v>
      </c>
      <c r="B117" s="22" t="s">
        <v>90</v>
      </c>
      <c r="C117" s="17" t="s">
        <v>91</v>
      </c>
      <c r="D117" s="18"/>
      <c r="E117" s="24">
        <v>5</v>
      </c>
      <c r="F117" s="24">
        <v>10</v>
      </c>
      <c r="G117" s="24">
        <v>10</v>
      </c>
      <c r="H117" s="24">
        <v>10</v>
      </c>
      <c r="I117" s="24">
        <v>10</v>
      </c>
      <c r="J117" s="23">
        <v>10</v>
      </c>
      <c r="K117" s="23">
        <v>10</v>
      </c>
      <c r="L117" s="23">
        <v>10</v>
      </c>
      <c r="M117" s="23">
        <v>10</v>
      </c>
      <c r="N117" s="23">
        <v>10</v>
      </c>
      <c r="O117" s="23">
        <v>5</v>
      </c>
      <c r="P117" s="23"/>
      <c r="R117" s="14">
        <f t="shared" si="16"/>
        <v>100</v>
      </c>
    </row>
    <row r="118" spans="1:18" x14ac:dyDescent="0.2">
      <c r="A118" s="21" t="str">
        <f t="shared" si="17"/>
        <v>11|5</v>
      </c>
      <c r="B118" s="22" t="s">
        <v>93</v>
      </c>
      <c r="C118" s="17" t="s">
        <v>94</v>
      </c>
      <c r="D118" s="18">
        <v>4</v>
      </c>
      <c r="E118" s="24">
        <v>5</v>
      </c>
      <c r="F118" s="24">
        <v>10</v>
      </c>
      <c r="G118" s="24">
        <v>10</v>
      </c>
      <c r="H118" s="24">
        <v>10</v>
      </c>
      <c r="I118" s="24">
        <v>10</v>
      </c>
      <c r="J118" s="23">
        <v>10</v>
      </c>
      <c r="K118" s="23">
        <v>10</v>
      </c>
      <c r="L118" s="23">
        <v>10</v>
      </c>
      <c r="M118" s="23">
        <v>10</v>
      </c>
      <c r="N118" s="23">
        <v>10</v>
      </c>
      <c r="O118" s="23">
        <v>5</v>
      </c>
      <c r="P118" s="23"/>
      <c r="R118" s="14">
        <f t="shared" si="16"/>
        <v>100</v>
      </c>
    </row>
    <row r="119" spans="1:18" x14ac:dyDescent="0.2">
      <c r="A119" s="21" t="str">
        <f t="shared" si="17"/>
        <v>11|6</v>
      </c>
      <c r="B119" s="22" t="s">
        <v>96</v>
      </c>
      <c r="C119" s="17" t="s">
        <v>58</v>
      </c>
      <c r="D119" s="18">
        <v>5</v>
      </c>
      <c r="E119" s="24"/>
      <c r="F119" s="24"/>
      <c r="G119" s="24">
        <v>10</v>
      </c>
      <c r="H119" s="24">
        <v>20</v>
      </c>
      <c r="I119" s="24">
        <v>20</v>
      </c>
      <c r="J119" s="23">
        <v>20</v>
      </c>
      <c r="K119" s="23">
        <v>20</v>
      </c>
      <c r="L119" s="23">
        <v>10</v>
      </c>
      <c r="M119" s="23"/>
      <c r="N119" s="23"/>
      <c r="O119" s="23"/>
      <c r="P119" s="23"/>
      <c r="R119" s="14">
        <f t="shared" si="16"/>
        <v>100</v>
      </c>
    </row>
    <row r="120" spans="1:18" x14ac:dyDescent="0.2">
      <c r="A120" s="21" t="str">
        <f t="shared" si="17"/>
        <v>11|7</v>
      </c>
      <c r="B120" s="22" t="s">
        <v>97</v>
      </c>
      <c r="C120" s="17" t="s">
        <v>98</v>
      </c>
      <c r="D120" s="18">
        <v>3</v>
      </c>
      <c r="E120" s="24"/>
      <c r="F120" s="24"/>
      <c r="G120" s="24">
        <v>10</v>
      </c>
      <c r="H120" s="24">
        <v>10</v>
      </c>
      <c r="I120" s="24">
        <v>10</v>
      </c>
      <c r="J120" s="23">
        <v>10</v>
      </c>
      <c r="K120" s="23">
        <v>20</v>
      </c>
      <c r="L120" s="23">
        <v>10</v>
      </c>
      <c r="M120" s="23">
        <v>10</v>
      </c>
      <c r="N120" s="23">
        <v>10</v>
      </c>
      <c r="O120" s="23">
        <v>10</v>
      </c>
      <c r="P120" s="23"/>
      <c r="R120" s="14">
        <f t="shared" si="16"/>
        <v>100</v>
      </c>
    </row>
    <row r="121" spans="1:18" x14ac:dyDescent="0.2">
      <c r="A121" s="21" t="str">
        <f t="shared" si="17"/>
        <v>11|8</v>
      </c>
      <c r="B121" s="22" t="s">
        <v>99</v>
      </c>
      <c r="C121" s="17" t="s">
        <v>166</v>
      </c>
      <c r="D121" s="18">
        <v>5</v>
      </c>
      <c r="E121" s="24">
        <v>5</v>
      </c>
      <c r="F121" s="24">
        <v>5</v>
      </c>
      <c r="G121" s="24">
        <v>10</v>
      </c>
      <c r="H121" s="24">
        <v>10</v>
      </c>
      <c r="I121" s="24">
        <v>10</v>
      </c>
      <c r="J121" s="23">
        <v>15</v>
      </c>
      <c r="K121" s="23">
        <v>10</v>
      </c>
      <c r="L121" s="23">
        <v>10</v>
      </c>
      <c r="M121" s="23">
        <v>10</v>
      </c>
      <c r="N121" s="23">
        <v>10</v>
      </c>
      <c r="O121" s="23">
        <v>5</v>
      </c>
      <c r="P121" s="23"/>
      <c r="R121" s="14">
        <f t="shared" si="16"/>
        <v>100</v>
      </c>
    </row>
    <row r="122" spans="1:18" x14ac:dyDescent="0.2">
      <c r="A122" s="21" t="str">
        <f t="shared" si="17"/>
        <v>11|9</v>
      </c>
      <c r="B122" s="22" t="s">
        <v>118</v>
      </c>
      <c r="C122" s="17" t="s">
        <v>168</v>
      </c>
      <c r="D122" s="18">
        <v>6</v>
      </c>
      <c r="E122" s="24">
        <v>5</v>
      </c>
      <c r="F122" s="24">
        <v>5</v>
      </c>
      <c r="G122" s="24">
        <v>5</v>
      </c>
      <c r="H122" s="24">
        <v>10</v>
      </c>
      <c r="I122" s="24">
        <v>10</v>
      </c>
      <c r="J122" s="23">
        <v>20</v>
      </c>
      <c r="K122" s="23">
        <v>10</v>
      </c>
      <c r="L122" s="23">
        <v>10</v>
      </c>
      <c r="M122" s="23">
        <v>10</v>
      </c>
      <c r="N122" s="23">
        <v>10</v>
      </c>
      <c r="O122" s="23">
        <v>5</v>
      </c>
      <c r="P122" s="23"/>
      <c r="R122" s="14">
        <f t="shared" si="16"/>
        <v>100</v>
      </c>
    </row>
    <row r="123" spans="1:18" x14ac:dyDescent="0.2">
      <c r="A123" s="21" t="str">
        <f t="shared" si="17"/>
        <v>11|10</v>
      </c>
      <c r="B123" s="22" t="s">
        <v>125</v>
      </c>
      <c r="C123" s="17" t="s">
        <v>169</v>
      </c>
      <c r="D123" s="18">
        <v>6</v>
      </c>
      <c r="E123" s="24"/>
      <c r="F123" s="24"/>
      <c r="G123" s="24">
        <v>10</v>
      </c>
      <c r="H123" s="24">
        <v>10</v>
      </c>
      <c r="I123" s="24">
        <v>10</v>
      </c>
      <c r="J123" s="23">
        <v>10</v>
      </c>
      <c r="K123" s="23">
        <v>20</v>
      </c>
      <c r="L123" s="23">
        <v>10</v>
      </c>
      <c r="M123" s="23">
        <v>10</v>
      </c>
      <c r="N123" s="23">
        <v>10</v>
      </c>
      <c r="O123" s="23">
        <v>10</v>
      </c>
      <c r="P123" s="23"/>
      <c r="R123" s="14">
        <f t="shared" si="16"/>
        <v>100</v>
      </c>
    </row>
    <row r="124" spans="1:18" x14ac:dyDescent="0.2">
      <c r="A124" s="21" t="str">
        <f t="shared" si="17"/>
        <v>11|11</v>
      </c>
      <c r="B124" s="22" t="s">
        <v>135</v>
      </c>
      <c r="C124" s="17" t="s">
        <v>134</v>
      </c>
      <c r="D124" s="18"/>
      <c r="E124" s="24"/>
      <c r="F124" s="24">
        <v>5</v>
      </c>
      <c r="G124" s="24">
        <v>5</v>
      </c>
      <c r="H124" s="24">
        <v>10</v>
      </c>
      <c r="I124" s="24">
        <v>15</v>
      </c>
      <c r="J124" s="23">
        <v>20</v>
      </c>
      <c r="K124" s="23">
        <v>10</v>
      </c>
      <c r="L124" s="23">
        <v>10</v>
      </c>
      <c r="M124" s="23">
        <v>10</v>
      </c>
      <c r="N124" s="23">
        <v>10</v>
      </c>
      <c r="O124" s="23">
        <v>5</v>
      </c>
      <c r="P124" s="23"/>
      <c r="R124" s="14">
        <f t="shared" si="16"/>
        <v>100</v>
      </c>
    </row>
    <row r="125" spans="1:18" x14ac:dyDescent="0.2">
      <c r="A125" s="21" t="str">
        <f t="shared" si="17"/>
        <v>11|12</v>
      </c>
      <c r="B125" s="22" t="s">
        <v>139</v>
      </c>
      <c r="C125" s="17" t="s">
        <v>140</v>
      </c>
      <c r="D125" s="18"/>
      <c r="E125" s="24">
        <v>5</v>
      </c>
      <c r="F125" s="24">
        <v>10</v>
      </c>
      <c r="G125" s="24">
        <v>10</v>
      </c>
      <c r="H125" s="24">
        <v>10</v>
      </c>
      <c r="I125" s="24">
        <v>10</v>
      </c>
      <c r="J125" s="23">
        <v>10</v>
      </c>
      <c r="K125" s="23">
        <v>10</v>
      </c>
      <c r="L125" s="23">
        <v>10</v>
      </c>
      <c r="M125" s="23">
        <v>10</v>
      </c>
      <c r="N125" s="23">
        <v>10</v>
      </c>
      <c r="O125" s="23">
        <v>5</v>
      </c>
      <c r="P125" s="23"/>
      <c r="R125" s="14">
        <f t="shared" si="16"/>
        <v>100</v>
      </c>
    </row>
    <row r="127" spans="1:18" ht="13.5" thickBot="1" x14ac:dyDescent="0.25">
      <c r="A127" s="25" t="s">
        <v>167</v>
      </c>
      <c r="B127" s="26">
        <v>12</v>
      </c>
      <c r="C127" s="27"/>
      <c r="D127" s="28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9" t="str">
        <f>CONCATENATE($B$127,"|",B128)</f>
        <v>12|1</v>
      </c>
      <c r="B128" s="16">
        <v>1</v>
      </c>
      <c r="C128" s="17" t="s">
        <v>86</v>
      </c>
      <c r="D128" s="18">
        <v>1</v>
      </c>
      <c r="E128" s="19">
        <v>20</v>
      </c>
      <c r="F128" s="19">
        <v>20</v>
      </c>
      <c r="G128" s="19">
        <v>20</v>
      </c>
      <c r="H128" s="19">
        <v>20</v>
      </c>
      <c r="I128" s="19">
        <v>10</v>
      </c>
      <c r="J128" s="20">
        <v>10</v>
      </c>
      <c r="K128" s="20"/>
      <c r="L128" s="20"/>
      <c r="M128" s="20"/>
      <c r="N128" s="20"/>
      <c r="O128" s="20"/>
      <c r="P128" s="20"/>
      <c r="R128" s="14">
        <f t="shared" ref="R128:R139" si="18">SUM(E128:P128)</f>
        <v>100</v>
      </c>
    </row>
    <row r="129" spans="1:18" x14ac:dyDescent="0.2">
      <c r="A129" s="21" t="str">
        <f t="shared" ref="A129:A139" si="19">CONCATENATE($B$127,"|",B129)</f>
        <v>12|2</v>
      </c>
      <c r="B129" s="22" t="s">
        <v>87</v>
      </c>
      <c r="C129" s="17" t="s">
        <v>88</v>
      </c>
      <c r="D129" s="18">
        <v>2</v>
      </c>
      <c r="E129" s="19">
        <v>10</v>
      </c>
      <c r="F129" s="19">
        <v>10</v>
      </c>
      <c r="G129" s="19">
        <v>10</v>
      </c>
      <c r="H129" s="19">
        <v>10</v>
      </c>
      <c r="I129" s="19">
        <v>10</v>
      </c>
      <c r="J129" s="23">
        <v>10</v>
      </c>
      <c r="K129" s="23">
        <v>10</v>
      </c>
      <c r="L129" s="23">
        <v>10</v>
      </c>
      <c r="M129" s="23">
        <v>10</v>
      </c>
      <c r="N129" s="23">
        <v>10</v>
      </c>
      <c r="O129" s="23"/>
      <c r="P129" s="23"/>
      <c r="R129" s="14">
        <f t="shared" si="18"/>
        <v>100</v>
      </c>
    </row>
    <row r="130" spans="1:18" x14ac:dyDescent="0.2">
      <c r="A130" s="21" t="str">
        <f t="shared" si="19"/>
        <v>12|3</v>
      </c>
      <c r="B130" s="22" t="s">
        <v>89</v>
      </c>
      <c r="C130" s="17" t="s">
        <v>50</v>
      </c>
      <c r="D130" s="18">
        <v>3</v>
      </c>
      <c r="E130" s="24">
        <v>10</v>
      </c>
      <c r="F130" s="24">
        <v>20</v>
      </c>
      <c r="G130" s="24">
        <v>20</v>
      </c>
      <c r="H130" s="24">
        <v>20</v>
      </c>
      <c r="I130" s="24">
        <v>20</v>
      </c>
      <c r="J130" s="23">
        <v>10</v>
      </c>
      <c r="K130" s="23"/>
      <c r="L130" s="23"/>
      <c r="M130" s="23"/>
      <c r="N130" s="23"/>
      <c r="O130" s="23"/>
      <c r="P130" s="23"/>
      <c r="R130" s="14">
        <f t="shared" si="18"/>
        <v>100</v>
      </c>
    </row>
    <row r="131" spans="1:18" x14ac:dyDescent="0.2">
      <c r="A131" s="21" t="str">
        <f t="shared" si="19"/>
        <v>12|4</v>
      </c>
      <c r="B131" s="22" t="s">
        <v>90</v>
      </c>
      <c r="C131" s="17" t="s">
        <v>91</v>
      </c>
      <c r="D131" s="18"/>
      <c r="E131" s="24">
        <v>5</v>
      </c>
      <c r="F131" s="24">
        <v>5</v>
      </c>
      <c r="G131" s="24">
        <v>10</v>
      </c>
      <c r="H131" s="24">
        <v>10</v>
      </c>
      <c r="I131" s="24">
        <v>10</v>
      </c>
      <c r="J131" s="23">
        <v>10</v>
      </c>
      <c r="K131" s="23">
        <v>10</v>
      </c>
      <c r="L131" s="23">
        <v>10</v>
      </c>
      <c r="M131" s="23">
        <v>10</v>
      </c>
      <c r="N131" s="23">
        <v>10</v>
      </c>
      <c r="O131" s="23">
        <v>5</v>
      </c>
      <c r="P131" s="23">
        <v>5</v>
      </c>
      <c r="R131" s="14">
        <f t="shared" si="18"/>
        <v>100</v>
      </c>
    </row>
    <row r="132" spans="1:18" x14ac:dyDescent="0.2">
      <c r="A132" s="21" t="str">
        <f t="shared" si="19"/>
        <v>12|5</v>
      </c>
      <c r="B132" s="22" t="s">
        <v>93</v>
      </c>
      <c r="C132" s="17" t="s">
        <v>94</v>
      </c>
      <c r="D132" s="18">
        <v>4</v>
      </c>
      <c r="E132" s="24">
        <v>5</v>
      </c>
      <c r="F132" s="24">
        <v>5</v>
      </c>
      <c r="G132" s="24">
        <v>10</v>
      </c>
      <c r="H132" s="24">
        <v>10</v>
      </c>
      <c r="I132" s="24">
        <v>10</v>
      </c>
      <c r="J132" s="23">
        <v>10</v>
      </c>
      <c r="K132" s="23">
        <v>10</v>
      </c>
      <c r="L132" s="23">
        <v>10</v>
      </c>
      <c r="M132" s="23">
        <v>10</v>
      </c>
      <c r="N132" s="23">
        <v>10</v>
      </c>
      <c r="O132" s="23">
        <v>5</v>
      </c>
      <c r="P132" s="23">
        <v>5</v>
      </c>
      <c r="R132" s="14">
        <f t="shared" si="18"/>
        <v>100</v>
      </c>
    </row>
    <row r="133" spans="1:18" x14ac:dyDescent="0.2">
      <c r="A133" s="21" t="str">
        <f t="shared" si="19"/>
        <v>12|6</v>
      </c>
      <c r="B133" s="22" t="s">
        <v>96</v>
      </c>
      <c r="C133" s="17" t="s">
        <v>58</v>
      </c>
      <c r="D133" s="18">
        <v>5</v>
      </c>
      <c r="E133" s="24"/>
      <c r="F133" s="24"/>
      <c r="G133" s="24">
        <v>10</v>
      </c>
      <c r="H133" s="24">
        <v>20</v>
      </c>
      <c r="I133" s="24">
        <v>20</v>
      </c>
      <c r="J133" s="23">
        <v>20</v>
      </c>
      <c r="K133" s="23">
        <v>20</v>
      </c>
      <c r="L133" s="23">
        <v>10</v>
      </c>
      <c r="M133" s="23"/>
      <c r="N133" s="23"/>
      <c r="O133" s="23"/>
      <c r="P133" s="23"/>
      <c r="R133" s="14">
        <f t="shared" si="18"/>
        <v>100</v>
      </c>
    </row>
    <row r="134" spans="1:18" x14ac:dyDescent="0.2">
      <c r="A134" s="21" t="str">
        <f t="shared" si="19"/>
        <v>12|7</v>
      </c>
      <c r="B134" s="22" t="s">
        <v>97</v>
      </c>
      <c r="C134" s="17" t="s">
        <v>98</v>
      </c>
      <c r="D134" s="18">
        <v>3</v>
      </c>
      <c r="E134" s="24"/>
      <c r="F134" s="24"/>
      <c r="G134" s="24">
        <v>10</v>
      </c>
      <c r="H134" s="24">
        <v>10</v>
      </c>
      <c r="I134" s="24">
        <v>10</v>
      </c>
      <c r="J134" s="23">
        <v>10</v>
      </c>
      <c r="K134" s="23">
        <v>10</v>
      </c>
      <c r="L134" s="23">
        <v>10</v>
      </c>
      <c r="M134" s="23">
        <v>10</v>
      </c>
      <c r="N134" s="23">
        <v>10</v>
      </c>
      <c r="O134" s="23">
        <v>10</v>
      </c>
      <c r="P134" s="23">
        <v>10</v>
      </c>
      <c r="R134" s="14">
        <f t="shared" si="18"/>
        <v>100</v>
      </c>
    </row>
    <row r="135" spans="1:18" x14ac:dyDescent="0.2">
      <c r="A135" s="21" t="str">
        <f t="shared" si="19"/>
        <v>12|8</v>
      </c>
      <c r="B135" s="22" t="s">
        <v>99</v>
      </c>
      <c r="C135" s="17" t="s">
        <v>166</v>
      </c>
      <c r="D135" s="18">
        <v>5</v>
      </c>
      <c r="E135" s="24">
        <v>5</v>
      </c>
      <c r="F135" s="24">
        <v>5</v>
      </c>
      <c r="G135" s="24">
        <v>10</v>
      </c>
      <c r="H135" s="24">
        <v>10</v>
      </c>
      <c r="I135" s="24">
        <v>10</v>
      </c>
      <c r="J135" s="23">
        <v>10</v>
      </c>
      <c r="K135" s="23">
        <v>10</v>
      </c>
      <c r="L135" s="23">
        <v>10</v>
      </c>
      <c r="M135" s="23">
        <v>10</v>
      </c>
      <c r="N135" s="23">
        <v>10</v>
      </c>
      <c r="O135" s="23">
        <v>5</v>
      </c>
      <c r="P135" s="23">
        <v>5</v>
      </c>
      <c r="R135" s="14">
        <f t="shared" si="18"/>
        <v>100</v>
      </c>
    </row>
    <row r="136" spans="1:18" x14ac:dyDescent="0.2">
      <c r="A136" s="21" t="str">
        <f t="shared" si="19"/>
        <v>12|9</v>
      </c>
      <c r="B136" s="22" t="s">
        <v>118</v>
      </c>
      <c r="C136" s="17" t="s">
        <v>168</v>
      </c>
      <c r="D136" s="18">
        <v>6</v>
      </c>
      <c r="E136" s="24">
        <v>5</v>
      </c>
      <c r="F136" s="24">
        <v>5</v>
      </c>
      <c r="G136" s="24">
        <v>10</v>
      </c>
      <c r="H136" s="24">
        <v>10</v>
      </c>
      <c r="I136" s="24">
        <v>10</v>
      </c>
      <c r="J136" s="23">
        <v>10</v>
      </c>
      <c r="K136" s="23">
        <v>10</v>
      </c>
      <c r="L136" s="23">
        <v>10</v>
      </c>
      <c r="M136" s="23">
        <v>10</v>
      </c>
      <c r="N136" s="23">
        <v>10</v>
      </c>
      <c r="O136" s="23">
        <v>5</v>
      </c>
      <c r="P136" s="23">
        <v>5</v>
      </c>
      <c r="R136" s="14">
        <f t="shared" si="18"/>
        <v>100</v>
      </c>
    </row>
    <row r="137" spans="1:18" x14ac:dyDescent="0.2">
      <c r="A137" s="21" t="str">
        <f t="shared" si="19"/>
        <v>12|10</v>
      </c>
      <c r="B137" s="22" t="s">
        <v>125</v>
      </c>
      <c r="C137" s="17" t="s">
        <v>169</v>
      </c>
      <c r="D137" s="18">
        <v>6</v>
      </c>
      <c r="E137" s="24"/>
      <c r="F137" s="24"/>
      <c r="G137" s="24">
        <v>10</v>
      </c>
      <c r="H137" s="24">
        <v>10</v>
      </c>
      <c r="I137" s="24">
        <v>10</v>
      </c>
      <c r="J137" s="23">
        <v>10</v>
      </c>
      <c r="K137" s="23">
        <v>10</v>
      </c>
      <c r="L137" s="23">
        <v>10</v>
      </c>
      <c r="M137" s="23">
        <v>10</v>
      </c>
      <c r="N137" s="23">
        <v>10</v>
      </c>
      <c r="O137" s="23">
        <v>10</v>
      </c>
      <c r="P137" s="23">
        <v>10</v>
      </c>
      <c r="R137" s="14">
        <f t="shared" si="18"/>
        <v>100</v>
      </c>
    </row>
    <row r="138" spans="1:18" x14ac:dyDescent="0.2">
      <c r="A138" s="21" t="str">
        <f t="shared" si="19"/>
        <v>12|11</v>
      </c>
      <c r="B138" s="22" t="s">
        <v>135</v>
      </c>
      <c r="C138" s="17" t="s">
        <v>134</v>
      </c>
      <c r="D138" s="18"/>
      <c r="E138" s="24"/>
      <c r="F138" s="24"/>
      <c r="G138" s="24">
        <v>5</v>
      </c>
      <c r="H138" s="24">
        <v>10</v>
      </c>
      <c r="I138" s="24">
        <v>15</v>
      </c>
      <c r="J138" s="23">
        <v>20</v>
      </c>
      <c r="K138" s="23">
        <v>10</v>
      </c>
      <c r="L138" s="23">
        <v>10</v>
      </c>
      <c r="M138" s="23">
        <v>10</v>
      </c>
      <c r="N138" s="23">
        <v>10</v>
      </c>
      <c r="O138" s="23">
        <v>5</v>
      </c>
      <c r="P138" s="23">
        <v>5</v>
      </c>
      <c r="R138" s="14">
        <f t="shared" si="18"/>
        <v>100</v>
      </c>
    </row>
    <row r="139" spans="1:18" x14ac:dyDescent="0.2">
      <c r="A139" s="21" t="str">
        <f t="shared" si="19"/>
        <v>12|12</v>
      </c>
      <c r="B139" s="22" t="s">
        <v>139</v>
      </c>
      <c r="C139" s="17" t="s">
        <v>140</v>
      </c>
      <c r="D139" s="18"/>
      <c r="E139" s="24">
        <v>5</v>
      </c>
      <c r="F139" s="24">
        <v>5</v>
      </c>
      <c r="G139" s="24">
        <v>10</v>
      </c>
      <c r="H139" s="24">
        <v>10</v>
      </c>
      <c r="I139" s="24">
        <v>10</v>
      </c>
      <c r="J139" s="23">
        <v>10</v>
      </c>
      <c r="K139" s="23">
        <v>10</v>
      </c>
      <c r="L139" s="23">
        <v>10</v>
      </c>
      <c r="M139" s="23">
        <v>10</v>
      </c>
      <c r="N139" s="23">
        <v>10</v>
      </c>
      <c r="O139" s="23">
        <v>5</v>
      </c>
      <c r="P139" s="23">
        <v>5</v>
      </c>
      <c r="R139" s="14">
        <f t="shared" si="18"/>
        <v>100</v>
      </c>
    </row>
    <row r="141" spans="1:18" x14ac:dyDescent="0.2">
      <c r="R141" s="14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pageSetUpPr fitToPage="1"/>
  </sheetPr>
  <dimension ref="A1:G21"/>
  <sheetViews>
    <sheetView showGridLines="0" showZeros="0" zoomScaleNormal="100" zoomScaleSheetLayoutView="100" workbookViewId="0">
      <selection activeCell="J7" sqref="J7"/>
    </sheetView>
  </sheetViews>
  <sheetFormatPr defaultColWidth="9.28515625" defaultRowHeight="12.75" x14ac:dyDescent="0.2"/>
  <cols>
    <col min="1" max="1" width="12.85546875" style="350" bestFit="1" customWidth="1"/>
    <col min="2" max="2" width="41.42578125" style="350" customWidth="1"/>
    <col min="3" max="3" width="24.7109375" style="340" customWidth="1"/>
    <col min="4" max="4" width="14.5703125" style="340" customWidth="1"/>
    <col min="5" max="5" width="16.28515625" style="340" customWidth="1"/>
    <col min="6" max="6" width="19.28515625" style="340" customWidth="1"/>
    <col min="7" max="7" width="11.28515625" style="340" customWidth="1"/>
    <col min="8" max="16384" width="9.28515625" style="73"/>
  </cols>
  <sheetData>
    <row r="1" spans="1:7" ht="24.75" customHeight="1" thickBot="1" x14ac:dyDescent="0.25">
      <c r="A1" s="299" t="s">
        <v>253</v>
      </c>
      <c r="B1" s="300"/>
      <c r="C1" s="301"/>
      <c r="D1" s="301"/>
      <c r="E1" s="301"/>
      <c r="F1" s="302"/>
      <c r="G1" s="303"/>
    </row>
    <row r="2" spans="1:7" ht="13.9" customHeight="1" x14ac:dyDescent="0.2">
      <c r="A2" s="304" t="s">
        <v>20</v>
      </c>
      <c r="B2" s="305" t="s">
        <v>321</v>
      </c>
      <c r="C2" s="306"/>
      <c r="D2" s="307"/>
      <c r="E2" s="308" t="s">
        <v>21</v>
      </c>
      <c r="F2" s="309" t="s">
        <v>323</v>
      </c>
      <c r="G2" s="303"/>
    </row>
    <row r="3" spans="1:7" ht="13.9" customHeight="1" thickBot="1" x14ac:dyDescent="0.25">
      <c r="A3" s="310" t="s">
        <v>311</v>
      </c>
      <c r="B3" s="311" t="s">
        <v>316</v>
      </c>
      <c r="C3" s="312"/>
      <c r="D3" s="312"/>
      <c r="E3" s="313" t="s">
        <v>22</v>
      </c>
      <c r="F3" s="314" t="s">
        <v>324</v>
      </c>
      <c r="G3" s="303"/>
    </row>
    <row r="4" spans="1:7" ht="26.25" thickBot="1" x14ac:dyDescent="0.25">
      <c r="A4" s="315"/>
      <c r="B4" s="316"/>
      <c r="C4" s="317"/>
      <c r="D4" s="317"/>
      <c r="E4" s="318"/>
      <c r="F4" s="319" t="s">
        <v>29</v>
      </c>
      <c r="G4" s="320" t="s">
        <v>250</v>
      </c>
    </row>
    <row r="5" spans="1:7" ht="13.5" thickBot="1" x14ac:dyDescent="0.25">
      <c r="A5" s="321">
        <v>1</v>
      </c>
      <c r="B5" s="322" t="s">
        <v>86</v>
      </c>
      <c r="C5" s="323"/>
      <c r="D5" s="323"/>
      <c r="E5" s="324"/>
      <c r="F5" s="74">
        <v>31676.249999999996</v>
      </c>
      <c r="G5" s="325">
        <f>IF(F5=0,0,ROUND(F5/$F$18,4))</f>
        <v>9.8500000000000004E-2</v>
      </c>
    </row>
    <row r="6" spans="1:7" ht="13.5" thickBot="1" x14ac:dyDescent="0.25">
      <c r="A6" s="326" t="s">
        <v>87</v>
      </c>
      <c r="B6" s="327" t="s">
        <v>88</v>
      </c>
      <c r="C6" s="328"/>
      <c r="D6" s="328"/>
      <c r="E6" s="329"/>
      <c r="F6" s="74">
        <v>2595.9700000000003</v>
      </c>
      <c r="G6" s="325">
        <f t="shared" ref="G6:G16" si="0">IF(F6=0,0,ROUND(F6/$F$18,4))</f>
        <v>8.0999999999999996E-3</v>
      </c>
    </row>
    <row r="7" spans="1:7" ht="13.5" thickBot="1" x14ac:dyDescent="0.25">
      <c r="A7" s="326" t="s">
        <v>89</v>
      </c>
      <c r="B7" s="327" t="s">
        <v>50</v>
      </c>
      <c r="C7" s="328"/>
      <c r="D7" s="328"/>
      <c r="E7" s="329"/>
      <c r="F7" s="74">
        <v>1486.8</v>
      </c>
      <c r="G7" s="325">
        <f>IF(F7=0,0,ROUND(F7/$F$18,4))</f>
        <v>4.5999999999999999E-3</v>
      </c>
    </row>
    <row r="8" spans="1:7" ht="13.5" thickBot="1" x14ac:dyDescent="0.25">
      <c r="A8" s="326" t="s">
        <v>90</v>
      </c>
      <c r="B8" s="330" t="s">
        <v>91</v>
      </c>
      <c r="C8" s="303"/>
      <c r="D8" s="303"/>
      <c r="E8" s="329"/>
      <c r="F8" s="74">
        <v>822.91</v>
      </c>
      <c r="G8" s="325">
        <f>IF(F8=0,0,1-SUM(G5:G7)-SUM(G9:G16))</f>
        <v>2.4999999999999467E-3</v>
      </c>
    </row>
    <row r="9" spans="1:7" ht="13.5" thickBot="1" x14ac:dyDescent="0.25">
      <c r="A9" s="326" t="s">
        <v>93</v>
      </c>
      <c r="B9" s="327" t="s">
        <v>94</v>
      </c>
      <c r="C9" s="328"/>
      <c r="D9" s="328"/>
      <c r="E9" s="329"/>
      <c r="F9" s="74">
        <v>7217.4</v>
      </c>
      <c r="G9" s="325">
        <f t="shared" si="0"/>
        <v>2.2499999999999999E-2</v>
      </c>
    </row>
    <row r="10" spans="1:7" ht="13.5" hidden="1" thickBot="1" x14ac:dyDescent="0.25">
      <c r="A10" s="326" t="s">
        <v>96</v>
      </c>
      <c r="B10" s="327" t="s">
        <v>58</v>
      </c>
      <c r="C10" s="328"/>
      <c r="D10" s="328"/>
      <c r="E10" s="329"/>
      <c r="F10" s="74">
        <v>0</v>
      </c>
      <c r="G10" s="325">
        <f t="shared" si="0"/>
        <v>0</v>
      </c>
    </row>
    <row r="11" spans="1:7" ht="13.5" hidden="1" thickBot="1" x14ac:dyDescent="0.25">
      <c r="A11" s="326" t="s">
        <v>97</v>
      </c>
      <c r="B11" s="331" t="s">
        <v>98</v>
      </c>
      <c r="C11" s="332"/>
      <c r="D11" s="332"/>
      <c r="E11" s="329"/>
      <c r="F11" s="74"/>
      <c r="G11" s="325">
        <f t="shared" si="0"/>
        <v>0</v>
      </c>
    </row>
    <row r="12" spans="1:7" ht="13.5" thickBot="1" x14ac:dyDescent="0.25">
      <c r="A12" s="326" t="s">
        <v>99</v>
      </c>
      <c r="B12" s="331" t="s">
        <v>166</v>
      </c>
      <c r="C12" s="332"/>
      <c r="D12" s="332"/>
      <c r="E12" s="329"/>
      <c r="F12" s="74">
        <v>16300.979999999998</v>
      </c>
      <c r="G12" s="325">
        <f t="shared" si="0"/>
        <v>5.0700000000000002E-2</v>
      </c>
    </row>
    <row r="13" spans="1:7" ht="13.5" hidden="1" thickBot="1" x14ac:dyDescent="0.25">
      <c r="A13" s="326" t="s">
        <v>118</v>
      </c>
      <c r="B13" s="331" t="s">
        <v>168</v>
      </c>
      <c r="C13" s="332"/>
      <c r="D13" s="332"/>
      <c r="E13" s="329"/>
      <c r="F13" s="74"/>
      <c r="G13" s="325">
        <f t="shared" si="0"/>
        <v>0</v>
      </c>
    </row>
    <row r="14" spans="1:7" ht="13.5" thickBot="1" x14ac:dyDescent="0.25">
      <c r="A14" s="326" t="s">
        <v>125</v>
      </c>
      <c r="B14" s="331" t="s">
        <v>169</v>
      </c>
      <c r="C14" s="332"/>
      <c r="D14" s="332"/>
      <c r="E14" s="329"/>
      <c r="F14" s="74">
        <v>93316.54</v>
      </c>
      <c r="G14" s="325">
        <f t="shared" si="0"/>
        <v>0.2903</v>
      </c>
    </row>
    <row r="15" spans="1:7" ht="13.5" thickBot="1" x14ac:dyDescent="0.25">
      <c r="A15" s="326" t="s">
        <v>135</v>
      </c>
      <c r="B15" s="331" t="s">
        <v>134</v>
      </c>
      <c r="C15" s="332"/>
      <c r="D15" s="332"/>
      <c r="E15" s="329"/>
      <c r="F15" s="74">
        <v>167536.07999999999</v>
      </c>
      <c r="G15" s="325">
        <f t="shared" si="0"/>
        <v>0.5212</v>
      </c>
    </row>
    <row r="16" spans="1:7" ht="13.5" thickBot="1" x14ac:dyDescent="0.25">
      <c r="A16" s="326" t="s">
        <v>139</v>
      </c>
      <c r="B16" s="331" t="s">
        <v>140</v>
      </c>
      <c r="C16" s="332"/>
      <c r="D16" s="332"/>
      <c r="E16" s="329"/>
      <c r="F16" s="74">
        <v>516.15</v>
      </c>
      <c r="G16" s="325">
        <f t="shared" si="0"/>
        <v>1.6000000000000001E-3</v>
      </c>
    </row>
    <row r="17" spans="1:7" ht="7.15" customHeight="1" thickBot="1" x14ac:dyDescent="0.25">
      <c r="A17" s="333"/>
      <c r="B17" s="303"/>
      <c r="C17" s="303"/>
      <c r="D17" s="303"/>
      <c r="E17" s="303"/>
      <c r="F17" s="334"/>
      <c r="G17" s="303"/>
    </row>
    <row r="18" spans="1:7" ht="14.45" customHeight="1" thickBot="1" x14ac:dyDescent="0.25">
      <c r="A18" s="335" t="s">
        <v>43</v>
      </c>
      <c r="B18" s="336"/>
      <c r="C18" s="337" t="s">
        <v>59</v>
      </c>
      <c r="D18" s="337"/>
      <c r="E18" s="329">
        <v>0</v>
      </c>
      <c r="F18" s="74">
        <f>SUM(F5:F16)</f>
        <v>321469.07999999996</v>
      </c>
      <c r="G18" s="75">
        <f>SUM(G5:G17)</f>
        <v>1</v>
      </c>
    </row>
    <row r="19" spans="1:7" ht="31.9" customHeight="1" x14ac:dyDescent="0.2">
      <c r="A19" s="338" t="s">
        <v>313</v>
      </c>
      <c r="B19" s="339"/>
      <c r="D19" s="341" t="s">
        <v>251</v>
      </c>
      <c r="E19" s="341" t="s">
        <v>252</v>
      </c>
      <c r="F19" s="342" t="s">
        <v>314</v>
      </c>
    </row>
    <row r="20" spans="1:7" x14ac:dyDescent="0.2">
      <c r="A20" s="443" t="s">
        <v>322</v>
      </c>
      <c r="B20" s="444"/>
      <c r="C20" s="445"/>
      <c r="D20" s="343">
        <v>794.07</v>
      </c>
      <c r="E20" s="344" t="s">
        <v>31</v>
      </c>
      <c r="F20" s="345">
        <f>ROUND(D20*0.5,-0.01)</f>
        <v>397</v>
      </c>
    </row>
    <row r="21" spans="1:7" ht="13.5" thickBot="1" x14ac:dyDescent="0.25">
      <c r="A21" s="346"/>
      <c r="B21" s="347"/>
      <c r="C21" s="348"/>
      <c r="D21" s="348"/>
      <c r="E21" s="348"/>
      <c r="F21" s="349"/>
    </row>
  </sheetData>
  <autoFilter ref="A4:F21"/>
  <mergeCells count="1">
    <mergeCell ref="A20:C20"/>
  </mergeCells>
  <pageMargins left="1.1811023622047245" right="0.78740157480314965" top="1.1811023622047245" bottom="1.1811023622047245" header="0" footer="0"/>
  <pageSetup paperSize="9" scale="58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showGridLines="0" showZeros="0" topLeftCell="A73" zoomScale="70" zoomScaleNormal="70" zoomScaleSheetLayoutView="50" workbookViewId="0">
      <selection activeCell="K90" sqref="K90"/>
    </sheetView>
  </sheetViews>
  <sheetFormatPr defaultColWidth="13.28515625" defaultRowHeight="12.75" x14ac:dyDescent="0.2"/>
  <cols>
    <col min="1" max="1" width="12.28515625" style="426" customWidth="1"/>
    <col min="2" max="2" width="12.28515625" style="365" customWidth="1"/>
    <col min="3" max="3" width="80.42578125" style="365" customWidth="1"/>
    <col min="4" max="4" width="7.140625" style="365" customWidth="1"/>
    <col min="5" max="5" width="10.5703125" style="365" customWidth="1"/>
    <col min="6" max="6" width="9.7109375" style="365" customWidth="1"/>
    <col min="7" max="8" width="14.28515625" style="365" customWidth="1"/>
    <col min="9" max="16384" width="13.28515625" style="366"/>
  </cols>
  <sheetData>
    <row r="1" spans="1:8" s="433" customFormat="1" ht="21" thickBot="1" x14ac:dyDescent="0.35">
      <c r="A1" s="76" t="s">
        <v>19</v>
      </c>
      <c r="B1" s="1"/>
      <c r="C1" s="430"/>
      <c r="D1" s="430"/>
      <c r="E1" s="431"/>
      <c r="F1" s="431"/>
      <c r="G1" s="431"/>
      <c r="H1" s="432"/>
    </row>
    <row r="2" spans="1:8" x14ac:dyDescent="0.2">
      <c r="A2" s="367" t="s">
        <v>20</v>
      </c>
      <c r="B2" s="368"/>
      <c r="C2" s="355" t="s">
        <v>321</v>
      </c>
      <c r="D2" s="369"/>
      <c r="E2" s="370"/>
      <c r="F2" s="370"/>
      <c r="G2" s="371" t="s">
        <v>21</v>
      </c>
      <c r="H2" s="356" t="s">
        <v>323</v>
      </c>
    </row>
    <row r="3" spans="1:8" ht="13.5" thickBot="1" x14ac:dyDescent="0.25">
      <c r="A3" s="351" t="s">
        <v>311</v>
      </c>
      <c r="B3" s="372"/>
      <c r="C3" s="352" t="s">
        <v>316</v>
      </c>
      <c r="D3" s="373"/>
      <c r="E3" s="374"/>
      <c r="F3" s="374"/>
      <c r="G3" s="375" t="s">
        <v>22</v>
      </c>
      <c r="H3" s="357" t="s">
        <v>324</v>
      </c>
    </row>
    <row r="4" spans="1:8" x14ac:dyDescent="0.2">
      <c r="A4" s="427" t="s">
        <v>23</v>
      </c>
      <c r="B4" s="428" t="s">
        <v>315</v>
      </c>
      <c r="C4" s="429" t="s">
        <v>24</v>
      </c>
      <c r="D4" s="376" t="s">
        <v>25</v>
      </c>
      <c r="E4" s="377" t="s">
        <v>26</v>
      </c>
      <c r="F4" s="378"/>
      <c r="G4" s="379"/>
      <c r="H4" s="380"/>
    </row>
    <row r="5" spans="1:8" ht="26.25" thickBot="1" x14ac:dyDescent="0.25">
      <c r="A5" s="381" t="s">
        <v>164</v>
      </c>
      <c r="B5" s="382"/>
      <c r="C5" s="383"/>
      <c r="D5" s="384"/>
      <c r="E5" s="385" t="s">
        <v>27</v>
      </c>
      <c r="F5" s="386" t="s">
        <v>28</v>
      </c>
      <c r="G5" s="387" t="s">
        <v>30</v>
      </c>
      <c r="H5" s="388" t="s">
        <v>29</v>
      </c>
    </row>
    <row r="6" spans="1:8" s="365" customFormat="1" ht="12.6" customHeight="1" thickBot="1" x14ac:dyDescent="0.25">
      <c r="A6" s="389">
        <v>1</v>
      </c>
      <c r="B6" s="390"/>
      <c r="C6" s="391" t="s">
        <v>86</v>
      </c>
      <c r="D6" s="392"/>
      <c r="E6" s="393"/>
      <c r="F6" s="393"/>
      <c r="G6" s="394"/>
      <c r="H6" s="395">
        <f>SUM(G8:G17)</f>
        <v>31676.246000000003</v>
      </c>
    </row>
    <row r="7" spans="1:8" s="365" customFormat="1" ht="12.6" customHeight="1" x14ac:dyDescent="0.2">
      <c r="A7" s="105" t="s">
        <v>61</v>
      </c>
      <c r="B7" s="396"/>
      <c r="C7" s="106" t="s">
        <v>155</v>
      </c>
      <c r="D7" s="109"/>
      <c r="E7" s="358"/>
      <c r="F7" s="359"/>
      <c r="G7" s="397"/>
      <c r="H7" s="364"/>
    </row>
    <row r="8" spans="1:8" s="365" customFormat="1" ht="12.6" customHeight="1" x14ac:dyDescent="0.2">
      <c r="A8" s="107" t="s">
        <v>156</v>
      </c>
      <c r="B8" s="110"/>
      <c r="C8" s="106" t="s">
        <v>42</v>
      </c>
      <c r="D8" s="109"/>
      <c r="E8" s="358">
        <v>0</v>
      </c>
      <c r="F8" s="359">
        <v>0</v>
      </c>
      <c r="G8" s="397"/>
      <c r="H8" s="364"/>
    </row>
    <row r="9" spans="1:8" s="365" customFormat="1" ht="25.5" x14ac:dyDescent="0.2">
      <c r="A9" s="107">
        <v>99059</v>
      </c>
      <c r="B9" s="110" t="s">
        <v>261</v>
      </c>
      <c r="C9" s="108" t="s">
        <v>262</v>
      </c>
      <c r="D9" s="109" t="s">
        <v>37</v>
      </c>
      <c r="E9" s="362">
        <v>127.8</v>
      </c>
      <c r="F9" s="362">
        <v>74.37</v>
      </c>
      <c r="G9" s="362">
        <f>E9*F9</f>
        <v>9504.4860000000008</v>
      </c>
      <c r="H9" s="364"/>
    </row>
    <row r="10" spans="1:8" s="365" customFormat="1" ht="12.6" customHeight="1" x14ac:dyDescent="0.2">
      <c r="A10" s="111" t="s">
        <v>65</v>
      </c>
      <c r="B10" s="110"/>
      <c r="C10" s="398" t="s">
        <v>157</v>
      </c>
      <c r="D10" s="109">
        <v>0</v>
      </c>
      <c r="E10" s="358">
        <v>0</v>
      </c>
      <c r="F10" s="359">
        <v>0</v>
      </c>
      <c r="G10" s="397"/>
      <c r="H10" s="364"/>
    </row>
    <row r="11" spans="1:8" s="365" customFormat="1" ht="12.6" customHeight="1" x14ac:dyDescent="0.2">
      <c r="A11" s="111" t="s">
        <v>158</v>
      </c>
      <c r="B11" s="110"/>
      <c r="C11" s="398" t="s">
        <v>62</v>
      </c>
      <c r="D11" s="109">
        <v>0</v>
      </c>
      <c r="E11" s="358">
        <v>0</v>
      </c>
      <c r="F11" s="359">
        <v>0</v>
      </c>
      <c r="G11" s="397"/>
      <c r="H11" s="364"/>
    </row>
    <row r="12" spans="1:8" s="365" customFormat="1" ht="12.6" customHeight="1" x14ac:dyDescent="0.2">
      <c r="A12" s="111" t="s">
        <v>159</v>
      </c>
      <c r="B12" s="110"/>
      <c r="C12" s="398" t="s">
        <v>63</v>
      </c>
      <c r="D12" s="109">
        <v>0</v>
      </c>
      <c r="E12" s="358">
        <v>0</v>
      </c>
      <c r="F12" s="359">
        <v>0</v>
      </c>
      <c r="G12" s="397"/>
      <c r="H12" s="364"/>
    </row>
    <row r="13" spans="1:8" s="365" customFormat="1" ht="12.6" customHeight="1" x14ac:dyDescent="0.2">
      <c r="A13" s="111">
        <v>98459</v>
      </c>
      <c r="B13" s="110" t="s">
        <v>261</v>
      </c>
      <c r="C13" s="108" t="s">
        <v>254</v>
      </c>
      <c r="D13" s="109" t="s">
        <v>36</v>
      </c>
      <c r="E13" s="362">
        <v>40</v>
      </c>
      <c r="F13" s="362">
        <v>179.44</v>
      </c>
      <c r="G13" s="362">
        <f>E13*F13</f>
        <v>7177.6</v>
      </c>
      <c r="H13" s="364"/>
    </row>
    <row r="14" spans="1:8" s="365" customFormat="1" ht="12.6" customHeight="1" x14ac:dyDescent="0.2">
      <c r="A14" s="111" t="s">
        <v>160</v>
      </c>
      <c r="B14" s="110"/>
      <c r="C14" s="398" t="s">
        <v>32</v>
      </c>
      <c r="D14" s="109">
        <v>0</v>
      </c>
      <c r="E14" s="358">
        <v>0</v>
      </c>
      <c r="F14" s="359">
        <v>0</v>
      </c>
      <c r="G14" s="397"/>
      <c r="H14" s="364"/>
    </row>
    <row r="15" spans="1:8" s="365" customFormat="1" ht="12.6" customHeight="1" x14ac:dyDescent="0.2">
      <c r="A15" s="111">
        <v>93208</v>
      </c>
      <c r="B15" s="110" t="s">
        <v>261</v>
      </c>
      <c r="C15" s="108" t="s">
        <v>73</v>
      </c>
      <c r="D15" s="109" t="s">
        <v>36</v>
      </c>
      <c r="E15" s="362">
        <v>9</v>
      </c>
      <c r="F15" s="362">
        <v>1198.58</v>
      </c>
      <c r="G15" s="362">
        <f>E15*F15</f>
        <v>10787.22</v>
      </c>
      <c r="H15" s="364"/>
    </row>
    <row r="16" spans="1:8" s="365" customFormat="1" ht="12.6" customHeight="1" x14ac:dyDescent="0.2">
      <c r="A16" s="112" t="s">
        <v>161</v>
      </c>
      <c r="B16" s="110"/>
      <c r="C16" s="399" t="s">
        <v>64</v>
      </c>
      <c r="D16" s="113">
        <v>0</v>
      </c>
      <c r="E16" s="358">
        <v>0</v>
      </c>
      <c r="F16" s="359">
        <v>0</v>
      </c>
      <c r="G16" s="360"/>
      <c r="H16" s="361"/>
    </row>
    <row r="17" spans="1:8" s="365" customFormat="1" ht="12.6" customHeight="1" x14ac:dyDescent="0.2">
      <c r="A17" s="112" t="s">
        <v>287</v>
      </c>
      <c r="B17" s="110" t="s">
        <v>289</v>
      </c>
      <c r="C17" s="114" t="s">
        <v>288</v>
      </c>
      <c r="D17" s="113" t="s">
        <v>35</v>
      </c>
      <c r="E17" s="362">
        <v>1</v>
      </c>
      <c r="F17" s="362">
        <v>4206.9399999999996</v>
      </c>
      <c r="G17" s="363">
        <f>E17*F17</f>
        <v>4206.9399999999996</v>
      </c>
      <c r="H17" s="361"/>
    </row>
    <row r="18" spans="1:8" s="365" customFormat="1" ht="12.6" customHeight="1" thickBot="1" x14ac:dyDescent="0.25">
      <c r="A18" s="400" t="s">
        <v>87</v>
      </c>
      <c r="B18" s="401"/>
      <c r="C18" s="402" t="s">
        <v>88</v>
      </c>
      <c r="D18" s="403">
        <v>0</v>
      </c>
      <c r="E18" s="404">
        <v>0</v>
      </c>
      <c r="F18" s="404">
        <v>0</v>
      </c>
      <c r="G18" s="405"/>
      <c r="H18" s="406">
        <f>SUM(G21:G25)</f>
        <v>2595.9697000000001</v>
      </c>
    </row>
    <row r="19" spans="1:8" s="365" customFormat="1" ht="12.6" customHeight="1" x14ac:dyDescent="0.2">
      <c r="A19" s="107" t="s">
        <v>66</v>
      </c>
      <c r="B19" s="110"/>
      <c r="C19" s="407" t="s">
        <v>120</v>
      </c>
      <c r="D19" s="408">
        <v>0</v>
      </c>
      <c r="E19" s="409">
        <v>0</v>
      </c>
      <c r="F19" s="410">
        <v>0</v>
      </c>
      <c r="G19" s="411"/>
      <c r="H19" s="364"/>
    </row>
    <row r="20" spans="1:8" s="365" customFormat="1" ht="12.6" customHeight="1" x14ac:dyDescent="0.2">
      <c r="A20" s="107" t="s">
        <v>121</v>
      </c>
      <c r="B20" s="110"/>
      <c r="C20" s="407" t="s">
        <v>45</v>
      </c>
      <c r="D20" s="408">
        <v>0</v>
      </c>
      <c r="E20" s="409">
        <v>0</v>
      </c>
      <c r="F20" s="410">
        <v>0</v>
      </c>
      <c r="G20" s="411"/>
      <c r="H20" s="364"/>
    </row>
    <row r="21" spans="1:8" s="365" customFormat="1" ht="25.5" x14ac:dyDescent="0.2">
      <c r="A21" s="111">
        <v>93358</v>
      </c>
      <c r="B21" s="110" t="s">
        <v>261</v>
      </c>
      <c r="C21" s="108" t="s">
        <v>296</v>
      </c>
      <c r="D21" s="109" t="s">
        <v>38</v>
      </c>
      <c r="E21" s="362">
        <v>14.52</v>
      </c>
      <c r="F21" s="362">
        <v>103.86</v>
      </c>
      <c r="G21" s="362">
        <f>E21*F21</f>
        <v>1508.0472</v>
      </c>
      <c r="H21" s="364"/>
    </row>
    <row r="22" spans="1:8" s="365" customFormat="1" ht="12.6" customHeight="1" x14ac:dyDescent="0.2">
      <c r="A22" s="111" t="s">
        <v>122</v>
      </c>
      <c r="B22" s="110"/>
      <c r="C22" s="407" t="s">
        <v>46</v>
      </c>
      <c r="D22" s="109">
        <v>0</v>
      </c>
      <c r="E22" s="409">
        <v>0</v>
      </c>
      <c r="F22" s="410">
        <v>0</v>
      </c>
      <c r="G22" s="411"/>
      <c r="H22" s="364"/>
    </row>
    <row r="23" spans="1:8" s="365" customFormat="1" ht="38.25" x14ac:dyDescent="0.2">
      <c r="A23" s="111">
        <v>101134</v>
      </c>
      <c r="B23" s="110" t="s">
        <v>261</v>
      </c>
      <c r="C23" s="108" t="s">
        <v>295</v>
      </c>
      <c r="D23" s="109" t="s">
        <v>38</v>
      </c>
      <c r="E23" s="362">
        <v>33.4</v>
      </c>
      <c r="F23" s="362">
        <v>15.500000000000002</v>
      </c>
      <c r="G23" s="362">
        <f>E23*F23</f>
        <v>517.70000000000005</v>
      </c>
      <c r="H23" s="364"/>
    </row>
    <row r="24" spans="1:8" s="365" customFormat="1" ht="12.6" customHeight="1" x14ac:dyDescent="0.2">
      <c r="A24" s="111" t="s">
        <v>123</v>
      </c>
      <c r="B24" s="110"/>
      <c r="C24" s="407" t="s">
        <v>48</v>
      </c>
      <c r="D24" s="109">
        <v>0</v>
      </c>
      <c r="E24" s="409">
        <v>0</v>
      </c>
      <c r="F24" s="410">
        <v>0</v>
      </c>
      <c r="G24" s="411"/>
      <c r="H24" s="364"/>
    </row>
    <row r="25" spans="1:8" s="365" customFormat="1" ht="26.25" thickBot="1" x14ac:dyDescent="0.25">
      <c r="A25" s="111">
        <v>97084</v>
      </c>
      <c r="B25" s="110" t="s">
        <v>261</v>
      </c>
      <c r="C25" s="108" t="s">
        <v>255</v>
      </c>
      <c r="D25" s="109" t="s">
        <v>36</v>
      </c>
      <c r="E25" s="362">
        <v>670.85</v>
      </c>
      <c r="F25" s="362">
        <v>0.85</v>
      </c>
      <c r="G25" s="362">
        <f>E25*F25</f>
        <v>570.22249999999997</v>
      </c>
      <c r="H25" s="364"/>
    </row>
    <row r="26" spans="1:8" s="365" customFormat="1" ht="12.6" customHeight="1" thickBot="1" x14ac:dyDescent="0.25">
      <c r="A26" s="389" t="s">
        <v>89</v>
      </c>
      <c r="B26" s="412"/>
      <c r="C26" s="391" t="s">
        <v>50</v>
      </c>
      <c r="D26" s="392">
        <v>0</v>
      </c>
      <c r="E26" s="393">
        <v>0</v>
      </c>
      <c r="F26" s="393">
        <v>0</v>
      </c>
      <c r="G26" s="394"/>
      <c r="H26" s="395">
        <f>SUM(G27:G28)</f>
        <v>1486.8</v>
      </c>
    </row>
    <row r="27" spans="1:8" s="365" customFormat="1" ht="12.6" customHeight="1" x14ac:dyDescent="0.2">
      <c r="A27" s="111" t="s">
        <v>47</v>
      </c>
      <c r="B27" s="110"/>
      <c r="C27" s="108" t="s">
        <v>51</v>
      </c>
      <c r="D27" s="109">
        <v>0</v>
      </c>
      <c r="E27" s="413">
        <v>0</v>
      </c>
      <c r="F27" s="414">
        <v>0</v>
      </c>
      <c r="G27" s="411"/>
      <c r="H27" s="364"/>
    </row>
    <row r="28" spans="1:8" s="365" customFormat="1" ht="26.25" thickBot="1" x14ac:dyDescent="0.25">
      <c r="A28" s="111">
        <v>101173</v>
      </c>
      <c r="B28" s="110" t="s">
        <v>261</v>
      </c>
      <c r="C28" s="108" t="s">
        <v>284</v>
      </c>
      <c r="D28" s="109" t="s">
        <v>37</v>
      </c>
      <c r="E28" s="362">
        <v>21</v>
      </c>
      <c r="F28" s="362">
        <v>70.8</v>
      </c>
      <c r="G28" s="362">
        <f>E28*F28</f>
        <v>1486.8</v>
      </c>
      <c r="H28" s="364"/>
    </row>
    <row r="29" spans="1:8" s="365" customFormat="1" ht="12.6" customHeight="1" thickBot="1" x14ac:dyDescent="0.25">
      <c r="A29" s="389" t="s">
        <v>90</v>
      </c>
      <c r="B29" s="412"/>
      <c r="C29" s="391" t="s">
        <v>91</v>
      </c>
      <c r="D29" s="392">
        <v>0</v>
      </c>
      <c r="E29" s="393">
        <v>0</v>
      </c>
      <c r="F29" s="393">
        <v>0</v>
      </c>
      <c r="G29" s="394"/>
      <c r="H29" s="395">
        <f>SUM(G30:G32)</f>
        <v>822.90600000000006</v>
      </c>
    </row>
    <row r="30" spans="1:8" s="365" customFormat="1" ht="12.6" customHeight="1" x14ac:dyDescent="0.2">
      <c r="A30" s="111" t="s">
        <v>49</v>
      </c>
      <c r="B30" s="110"/>
      <c r="C30" s="108" t="s">
        <v>33</v>
      </c>
      <c r="D30" s="109">
        <v>0</v>
      </c>
      <c r="E30" s="409">
        <v>0</v>
      </c>
      <c r="F30" s="410">
        <v>0</v>
      </c>
      <c r="G30" s="411"/>
      <c r="H30" s="364"/>
    </row>
    <row r="31" spans="1:8" s="365" customFormat="1" ht="12.6" customHeight="1" x14ac:dyDescent="0.2">
      <c r="A31" s="111" t="s">
        <v>92</v>
      </c>
      <c r="B31" s="110"/>
      <c r="C31" s="108" t="s">
        <v>74</v>
      </c>
      <c r="D31" s="109">
        <v>0</v>
      </c>
      <c r="E31" s="409">
        <v>0</v>
      </c>
      <c r="F31" s="410">
        <v>0</v>
      </c>
      <c r="G31" s="411"/>
      <c r="H31" s="364"/>
    </row>
    <row r="32" spans="1:8" s="365" customFormat="1" ht="12.6" customHeight="1" thickBot="1" x14ac:dyDescent="0.25">
      <c r="A32" s="111">
        <v>92882</v>
      </c>
      <c r="B32" s="110" t="s">
        <v>261</v>
      </c>
      <c r="C32" s="108" t="s">
        <v>263</v>
      </c>
      <c r="D32" s="109" t="s">
        <v>298</v>
      </c>
      <c r="E32" s="362">
        <v>44.1</v>
      </c>
      <c r="F32" s="362">
        <v>18.66</v>
      </c>
      <c r="G32" s="362">
        <f>E32*F32</f>
        <v>822.90600000000006</v>
      </c>
      <c r="H32" s="364"/>
    </row>
    <row r="33" spans="1:8" s="365" customFormat="1" ht="12.6" customHeight="1" thickBot="1" x14ac:dyDescent="0.25">
      <c r="A33" s="389" t="s">
        <v>93</v>
      </c>
      <c r="B33" s="412"/>
      <c r="C33" s="391" t="s">
        <v>94</v>
      </c>
      <c r="D33" s="392">
        <v>0</v>
      </c>
      <c r="E33" s="393">
        <v>0</v>
      </c>
      <c r="F33" s="393">
        <v>0</v>
      </c>
      <c r="G33" s="394"/>
      <c r="H33" s="395">
        <f>SUM(G35:G36)</f>
        <v>7217.4</v>
      </c>
    </row>
    <row r="34" spans="1:8" s="365" customFormat="1" ht="12.6" customHeight="1" x14ac:dyDescent="0.2">
      <c r="A34" s="117" t="s">
        <v>95</v>
      </c>
      <c r="B34" s="110"/>
      <c r="C34" s="118" t="s">
        <v>34</v>
      </c>
      <c r="D34" s="415">
        <v>0</v>
      </c>
      <c r="E34" s="416">
        <v>0</v>
      </c>
      <c r="F34" s="417">
        <v>0</v>
      </c>
      <c r="G34" s="418"/>
      <c r="H34" s="364"/>
    </row>
    <row r="35" spans="1:8" s="365" customFormat="1" ht="12.6" customHeight="1" x14ac:dyDescent="0.2">
      <c r="A35" s="111" t="s">
        <v>162</v>
      </c>
      <c r="B35" s="119"/>
      <c r="C35" s="125" t="s">
        <v>57</v>
      </c>
      <c r="D35" s="408">
        <v>0</v>
      </c>
      <c r="E35" s="419">
        <v>0</v>
      </c>
      <c r="F35" s="420">
        <v>0</v>
      </c>
      <c r="G35" s="421"/>
      <c r="H35" s="364"/>
    </row>
    <row r="36" spans="1:8" s="365" customFormat="1" ht="12.6" customHeight="1" thickBot="1" x14ac:dyDescent="0.25">
      <c r="A36" s="111">
        <v>89312</v>
      </c>
      <c r="B36" s="119" t="s">
        <v>261</v>
      </c>
      <c r="C36" s="108" t="s">
        <v>72</v>
      </c>
      <c r="D36" s="109" t="s">
        <v>36</v>
      </c>
      <c r="E36" s="362">
        <v>60</v>
      </c>
      <c r="F36" s="362">
        <v>120.28999999999999</v>
      </c>
      <c r="G36" s="362">
        <f>E36*F36</f>
        <v>7217.4</v>
      </c>
      <c r="H36" s="364"/>
    </row>
    <row r="37" spans="1:8" s="365" customFormat="1" ht="12.6" customHeight="1" thickBot="1" x14ac:dyDescent="0.25">
      <c r="A37" s="389" t="s">
        <v>99</v>
      </c>
      <c r="B37" s="412"/>
      <c r="C37" s="391" t="s">
        <v>166</v>
      </c>
      <c r="D37" s="392">
        <v>0</v>
      </c>
      <c r="E37" s="393">
        <v>0</v>
      </c>
      <c r="F37" s="393">
        <v>0</v>
      </c>
      <c r="G37" s="394"/>
      <c r="H37" s="395">
        <f>SUM(G39:G67)</f>
        <v>16300.979999999998</v>
      </c>
    </row>
    <row r="38" spans="1:8" s="365" customFormat="1" ht="12.6" customHeight="1" x14ac:dyDescent="0.2">
      <c r="A38" s="121" t="s">
        <v>100</v>
      </c>
      <c r="B38" s="120"/>
      <c r="C38" s="122" t="s">
        <v>41</v>
      </c>
      <c r="D38" s="123">
        <v>0</v>
      </c>
      <c r="E38" s="416">
        <v>0</v>
      </c>
      <c r="F38" s="417">
        <v>0</v>
      </c>
      <c r="G38" s="418"/>
      <c r="H38" s="364"/>
    </row>
    <row r="39" spans="1:8" s="365" customFormat="1" ht="12.6" customHeight="1" x14ac:dyDescent="0.2">
      <c r="A39" s="111" t="s">
        <v>104</v>
      </c>
      <c r="B39" s="119"/>
      <c r="C39" s="108" t="s">
        <v>44</v>
      </c>
      <c r="D39" s="109">
        <v>0</v>
      </c>
      <c r="E39" s="419">
        <v>0</v>
      </c>
      <c r="F39" s="420">
        <v>0</v>
      </c>
      <c r="G39" s="421"/>
      <c r="H39" s="364"/>
    </row>
    <row r="40" spans="1:8" s="365" customFormat="1" ht="12.6" customHeight="1" x14ac:dyDescent="0.2">
      <c r="A40" s="111">
        <v>100619</v>
      </c>
      <c r="B40" s="119" t="s">
        <v>261</v>
      </c>
      <c r="C40" s="108" t="s">
        <v>265</v>
      </c>
      <c r="D40" s="109" t="s">
        <v>35</v>
      </c>
      <c r="E40" s="362">
        <v>6</v>
      </c>
      <c r="F40" s="362">
        <v>781.06</v>
      </c>
      <c r="G40" s="362">
        <f>E40*F40</f>
        <v>4686.3599999999997</v>
      </c>
      <c r="H40" s="364"/>
    </row>
    <row r="41" spans="1:8" s="365" customFormat="1" ht="12.6" customHeight="1" x14ac:dyDescent="0.2">
      <c r="A41" s="112" t="s">
        <v>101</v>
      </c>
      <c r="B41" s="120"/>
      <c r="C41" s="114" t="s">
        <v>105</v>
      </c>
      <c r="D41" s="113">
        <v>0</v>
      </c>
      <c r="E41" s="419">
        <v>0</v>
      </c>
      <c r="F41" s="420">
        <v>0</v>
      </c>
      <c r="G41" s="421"/>
      <c r="H41" s="364"/>
    </row>
    <row r="42" spans="1:8" s="365" customFormat="1" ht="12.6" customHeight="1" x14ac:dyDescent="0.2">
      <c r="A42" s="112" t="s">
        <v>106</v>
      </c>
      <c r="B42" s="120"/>
      <c r="C42" s="114" t="s">
        <v>15</v>
      </c>
      <c r="D42" s="113">
        <v>0</v>
      </c>
      <c r="E42" s="419">
        <v>0</v>
      </c>
      <c r="F42" s="420">
        <v>0</v>
      </c>
      <c r="G42" s="421"/>
      <c r="H42" s="364"/>
    </row>
    <row r="43" spans="1:8" s="365" customFormat="1" ht="12.6" customHeight="1" x14ac:dyDescent="0.2">
      <c r="A43" s="112" t="s">
        <v>107</v>
      </c>
      <c r="B43" s="120"/>
      <c r="C43" s="114" t="s">
        <v>68</v>
      </c>
      <c r="D43" s="113">
        <v>0</v>
      </c>
      <c r="E43" s="419">
        <v>0</v>
      </c>
      <c r="F43" s="420">
        <v>0</v>
      </c>
      <c r="G43" s="421"/>
      <c r="H43" s="364"/>
    </row>
    <row r="44" spans="1:8" s="365" customFormat="1" ht="12.6" customHeight="1" x14ac:dyDescent="0.2">
      <c r="A44" s="111">
        <v>91845</v>
      </c>
      <c r="B44" s="119" t="s">
        <v>261</v>
      </c>
      <c r="C44" s="108" t="s">
        <v>256</v>
      </c>
      <c r="D44" s="109" t="s">
        <v>37</v>
      </c>
      <c r="E44" s="419">
        <v>145</v>
      </c>
      <c r="F44" s="419">
        <v>11.61</v>
      </c>
      <c r="G44" s="421">
        <f>E44*F44</f>
        <v>1683.4499999999998</v>
      </c>
      <c r="H44" s="364"/>
    </row>
    <row r="45" spans="1:8" s="365" customFormat="1" ht="12.6" customHeight="1" x14ac:dyDescent="0.2">
      <c r="A45" s="111">
        <v>91879</v>
      </c>
      <c r="B45" s="119" t="s">
        <v>261</v>
      </c>
      <c r="C45" s="108" t="s">
        <v>75</v>
      </c>
      <c r="D45" s="109" t="s">
        <v>35</v>
      </c>
      <c r="E45" s="419">
        <v>10</v>
      </c>
      <c r="F45" s="419">
        <v>10.34</v>
      </c>
      <c r="G45" s="421">
        <f>E45*F45</f>
        <v>103.4</v>
      </c>
      <c r="H45" s="364"/>
    </row>
    <row r="46" spans="1:8" s="365" customFormat="1" ht="12.6" customHeight="1" x14ac:dyDescent="0.2">
      <c r="A46" s="111" t="s">
        <v>108</v>
      </c>
      <c r="B46" s="119"/>
      <c r="C46" s="108" t="s">
        <v>69</v>
      </c>
      <c r="D46" s="109">
        <v>0</v>
      </c>
      <c r="E46" s="419">
        <v>0</v>
      </c>
      <c r="F46" s="420">
        <v>0</v>
      </c>
      <c r="G46" s="421"/>
      <c r="H46" s="364"/>
    </row>
    <row r="47" spans="1:8" s="365" customFormat="1" ht="25.5" x14ac:dyDescent="0.2">
      <c r="A47" s="111">
        <v>95745</v>
      </c>
      <c r="B47" s="119" t="s">
        <v>261</v>
      </c>
      <c r="C47" s="108" t="s">
        <v>264</v>
      </c>
      <c r="D47" s="109" t="s">
        <v>37</v>
      </c>
      <c r="E47" s="419">
        <v>12</v>
      </c>
      <c r="F47" s="419">
        <v>27.66</v>
      </c>
      <c r="G47" s="421">
        <f>E47*F47</f>
        <v>331.92</v>
      </c>
      <c r="H47" s="364"/>
    </row>
    <row r="48" spans="1:8" s="365" customFormat="1" ht="25.5" x14ac:dyDescent="0.2">
      <c r="A48" s="111">
        <v>95753</v>
      </c>
      <c r="B48" s="119" t="s">
        <v>261</v>
      </c>
      <c r="C48" s="108" t="s">
        <v>257</v>
      </c>
      <c r="D48" s="109" t="s">
        <v>35</v>
      </c>
      <c r="E48" s="419">
        <v>3</v>
      </c>
      <c r="F48" s="419">
        <v>9.2200000000000006</v>
      </c>
      <c r="G48" s="421">
        <f>E48*F48</f>
        <v>27.660000000000004</v>
      </c>
      <c r="H48" s="364"/>
    </row>
    <row r="49" spans="1:8" s="365" customFormat="1" ht="12.6" customHeight="1" x14ac:dyDescent="0.2">
      <c r="A49" s="111" t="s">
        <v>109</v>
      </c>
      <c r="B49" s="119"/>
      <c r="C49" s="108" t="s">
        <v>16</v>
      </c>
      <c r="D49" s="109">
        <v>0</v>
      </c>
      <c r="E49" s="420">
        <v>0</v>
      </c>
      <c r="F49" s="420">
        <v>0</v>
      </c>
      <c r="G49" s="421"/>
      <c r="H49" s="364"/>
    </row>
    <row r="50" spans="1:8" s="365" customFormat="1" ht="12.6" customHeight="1" x14ac:dyDescent="0.2">
      <c r="A50" s="111" t="s">
        <v>110</v>
      </c>
      <c r="B50" s="119"/>
      <c r="C50" s="108" t="s">
        <v>70</v>
      </c>
      <c r="D50" s="109">
        <v>0</v>
      </c>
      <c r="E50" s="420">
        <v>0</v>
      </c>
      <c r="F50" s="420">
        <v>0</v>
      </c>
      <c r="G50" s="421"/>
      <c r="H50" s="364"/>
    </row>
    <row r="51" spans="1:8" s="365" customFormat="1" ht="25.5" x14ac:dyDescent="0.2">
      <c r="A51" s="111">
        <v>91929</v>
      </c>
      <c r="B51" s="119" t="s">
        <v>261</v>
      </c>
      <c r="C51" s="108" t="s">
        <v>76</v>
      </c>
      <c r="D51" s="109" t="s">
        <v>37</v>
      </c>
      <c r="E51" s="362">
        <v>240</v>
      </c>
      <c r="F51" s="362">
        <v>8.93</v>
      </c>
      <c r="G51" s="362">
        <f>E51*F51</f>
        <v>2143.1999999999998</v>
      </c>
      <c r="H51" s="364"/>
    </row>
    <row r="52" spans="1:8" s="365" customFormat="1" ht="25.5" x14ac:dyDescent="0.2">
      <c r="A52" s="111">
        <v>91933</v>
      </c>
      <c r="B52" s="119" t="s">
        <v>261</v>
      </c>
      <c r="C52" s="108" t="s">
        <v>77</v>
      </c>
      <c r="D52" s="109" t="s">
        <v>37</v>
      </c>
      <c r="E52" s="362">
        <v>75</v>
      </c>
      <c r="F52" s="362">
        <v>18.899999999999999</v>
      </c>
      <c r="G52" s="362">
        <f>E52*F52</f>
        <v>1417.5</v>
      </c>
      <c r="H52" s="364"/>
    </row>
    <row r="53" spans="1:8" s="365" customFormat="1" ht="12.6" customHeight="1" x14ac:dyDescent="0.2">
      <c r="A53" s="111" t="s">
        <v>111</v>
      </c>
      <c r="B53" s="119"/>
      <c r="C53" s="108" t="s">
        <v>18</v>
      </c>
      <c r="D53" s="109">
        <v>0</v>
      </c>
      <c r="E53" s="420">
        <v>0</v>
      </c>
      <c r="F53" s="420">
        <v>0</v>
      </c>
      <c r="G53" s="421"/>
      <c r="H53" s="364"/>
    </row>
    <row r="54" spans="1:8" s="365" customFormat="1" ht="12.6" customHeight="1" x14ac:dyDescent="0.2">
      <c r="A54" s="111">
        <v>101876</v>
      </c>
      <c r="B54" s="119" t="s">
        <v>261</v>
      </c>
      <c r="C54" s="108" t="s">
        <v>291</v>
      </c>
      <c r="D54" s="109" t="s">
        <v>35</v>
      </c>
      <c r="E54" s="362">
        <v>1</v>
      </c>
      <c r="F54" s="362">
        <v>121.62</v>
      </c>
      <c r="G54" s="362">
        <f>E54*F54</f>
        <v>121.62</v>
      </c>
      <c r="H54" s="364"/>
    </row>
    <row r="55" spans="1:8" s="365" customFormat="1" ht="12.6" customHeight="1" x14ac:dyDescent="0.2">
      <c r="A55" s="111" t="s">
        <v>112</v>
      </c>
      <c r="B55" s="119"/>
      <c r="C55" s="108" t="s">
        <v>13</v>
      </c>
      <c r="D55" s="109">
        <v>0</v>
      </c>
      <c r="E55" s="420">
        <v>0</v>
      </c>
      <c r="F55" s="420">
        <v>0</v>
      </c>
      <c r="G55" s="421"/>
      <c r="H55" s="364"/>
    </row>
    <row r="56" spans="1:8" s="365" customFormat="1" ht="12.6" customHeight="1" x14ac:dyDescent="0.2">
      <c r="A56" s="111" t="s">
        <v>113</v>
      </c>
      <c r="B56" s="119"/>
      <c r="C56" s="108" t="s">
        <v>293</v>
      </c>
      <c r="D56" s="109">
        <v>0</v>
      </c>
      <c r="E56" s="420">
        <v>0</v>
      </c>
      <c r="F56" s="420">
        <v>0</v>
      </c>
      <c r="G56" s="421"/>
      <c r="H56" s="364"/>
    </row>
    <row r="57" spans="1:8" s="365" customFormat="1" ht="12.6" customHeight="1" x14ac:dyDescent="0.2">
      <c r="A57" s="111">
        <v>101659</v>
      </c>
      <c r="B57" s="119" t="s">
        <v>261</v>
      </c>
      <c r="C57" s="108" t="s">
        <v>294</v>
      </c>
      <c r="D57" s="109" t="s">
        <v>35</v>
      </c>
      <c r="E57" s="362">
        <v>3</v>
      </c>
      <c r="F57" s="362">
        <v>1061.23</v>
      </c>
      <c r="G57" s="362">
        <f>E57*F57</f>
        <v>3183.69</v>
      </c>
      <c r="H57" s="364"/>
    </row>
    <row r="58" spans="1:8" s="365" customFormat="1" ht="12.6" customHeight="1" x14ac:dyDescent="0.2">
      <c r="A58" s="111">
        <v>100920</v>
      </c>
      <c r="B58" s="119" t="s">
        <v>261</v>
      </c>
      <c r="C58" s="108" t="s">
        <v>285</v>
      </c>
      <c r="D58" s="109" t="s">
        <v>35</v>
      </c>
      <c r="E58" s="362">
        <v>10</v>
      </c>
      <c r="F58" s="362">
        <v>176.1</v>
      </c>
      <c r="G58" s="362">
        <f>E58*F58</f>
        <v>1761</v>
      </c>
      <c r="H58" s="364"/>
    </row>
    <row r="59" spans="1:8" s="365" customFormat="1" ht="12.6" customHeight="1" x14ac:dyDescent="0.2">
      <c r="A59" s="111" t="s">
        <v>114</v>
      </c>
      <c r="B59" s="119"/>
      <c r="C59" s="108" t="s">
        <v>14</v>
      </c>
      <c r="D59" s="109">
        <v>0</v>
      </c>
      <c r="E59" s="420">
        <v>0</v>
      </c>
      <c r="F59" s="420">
        <v>0</v>
      </c>
      <c r="G59" s="421"/>
      <c r="H59" s="364"/>
    </row>
    <row r="60" spans="1:8" s="365" customFormat="1" ht="25.5" x14ac:dyDescent="0.2">
      <c r="A60" s="111">
        <v>101632</v>
      </c>
      <c r="B60" s="119" t="s">
        <v>261</v>
      </c>
      <c r="C60" s="108" t="s">
        <v>292</v>
      </c>
      <c r="D60" s="109" t="s">
        <v>35</v>
      </c>
      <c r="E60" s="362">
        <v>2</v>
      </c>
      <c r="F60" s="362">
        <v>50.13</v>
      </c>
      <c r="G60" s="362">
        <f>E60*F60</f>
        <v>100.26</v>
      </c>
      <c r="H60" s="364"/>
    </row>
    <row r="61" spans="1:8" s="365" customFormat="1" ht="12.6" customHeight="1" x14ac:dyDescent="0.2">
      <c r="A61" s="111" t="s">
        <v>102</v>
      </c>
      <c r="B61" s="119"/>
      <c r="C61" s="108" t="s">
        <v>53</v>
      </c>
      <c r="D61" s="109">
        <v>0</v>
      </c>
      <c r="E61" s="420">
        <v>0</v>
      </c>
      <c r="F61" s="420">
        <v>0</v>
      </c>
      <c r="G61" s="421"/>
      <c r="H61" s="364"/>
    </row>
    <row r="62" spans="1:8" s="365" customFormat="1" ht="12.6" customHeight="1" x14ac:dyDescent="0.2">
      <c r="A62" s="111" t="s">
        <v>115</v>
      </c>
      <c r="B62" s="119"/>
      <c r="C62" s="108" t="s">
        <v>54</v>
      </c>
      <c r="D62" s="109">
        <v>0</v>
      </c>
      <c r="E62" s="419">
        <v>0</v>
      </c>
      <c r="F62" s="420">
        <v>0</v>
      </c>
      <c r="G62" s="421"/>
      <c r="H62" s="364"/>
    </row>
    <row r="63" spans="1:8" s="365" customFormat="1" ht="25.5" x14ac:dyDescent="0.2">
      <c r="A63" s="111">
        <v>96985</v>
      </c>
      <c r="B63" s="119" t="s">
        <v>261</v>
      </c>
      <c r="C63" s="108" t="s">
        <v>259</v>
      </c>
      <c r="D63" s="109" t="s">
        <v>35</v>
      </c>
      <c r="E63" s="362">
        <v>2</v>
      </c>
      <c r="F63" s="362">
        <v>84.98</v>
      </c>
      <c r="G63" s="362">
        <f>E63*F63</f>
        <v>169.96</v>
      </c>
      <c r="H63" s="364"/>
    </row>
    <row r="64" spans="1:8" s="365" customFormat="1" ht="12.6" customHeight="1" x14ac:dyDescent="0.2">
      <c r="A64" s="111" t="s">
        <v>116</v>
      </c>
      <c r="B64" s="119"/>
      <c r="C64" s="108" t="s">
        <v>56</v>
      </c>
      <c r="D64" s="109">
        <v>0</v>
      </c>
      <c r="E64" s="419">
        <v>0</v>
      </c>
      <c r="F64" s="420">
        <v>0</v>
      </c>
      <c r="G64" s="421"/>
      <c r="H64" s="364"/>
    </row>
    <row r="65" spans="1:8" s="365" customFormat="1" ht="25.5" x14ac:dyDescent="0.2">
      <c r="A65" s="111">
        <v>96974</v>
      </c>
      <c r="B65" s="119" t="s">
        <v>261</v>
      </c>
      <c r="C65" s="108" t="s">
        <v>258</v>
      </c>
      <c r="D65" s="109" t="s">
        <v>37</v>
      </c>
      <c r="E65" s="362">
        <v>4</v>
      </c>
      <c r="F65" s="362">
        <v>95.47</v>
      </c>
      <c r="G65" s="362">
        <f>E65*F65</f>
        <v>381.88</v>
      </c>
      <c r="H65" s="364"/>
    </row>
    <row r="66" spans="1:8" s="365" customFormat="1" ht="12.6" customHeight="1" x14ac:dyDescent="0.2">
      <c r="A66" s="353" t="s">
        <v>43</v>
      </c>
      <c r="B66" s="124"/>
      <c r="C66" s="116" t="s">
        <v>117</v>
      </c>
      <c r="D66" s="109">
        <v>0</v>
      </c>
      <c r="E66" s="420">
        <v>0</v>
      </c>
      <c r="F66" s="420">
        <v>0</v>
      </c>
      <c r="G66" s="421"/>
      <c r="H66" s="364"/>
    </row>
    <row r="67" spans="1:8" s="365" customFormat="1" ht="13.5" thickBot="1" x14ac:dyDescent="0.25">
      <c r="A67" s="127" t="s">
        <v>301</v>
      </c>
      <c r="B67" s="124"/>
      <c r="C67" s="103" t="s">
        <v>302</v>
      </c>
      <c r="D67" s="104" t="s">
        <v>35</v>
      </c>
      <c r="E67" s="362">
        <v>1</v>
      </c>
      <c r="F67" s="362">
        <v>189.08</v>
      </c>
      <c r="G67" s="419">
        <f>E67*F67</f>
        <v>189.08</v>
      </c>
      <c r="H67" s="364"/>
    </row>
    <row r="68" spans="1:8" s="365" customFormat="1" ht="12.6" customHeight="1" thickBot="1" x14ac:dyDescent="0.25">
      <c r="A68" s="389" t="s">
        <v>125</v>
      </c>
      <c r="B68" s="412"/>
      <c r="C68" s="391" t="s">
        <v>124</v>
      </c>
      <c r="D68" s="392">
        <v>0</v>
      </c>
      <c r="E68" s="393">
        <v>0</v>
      </c>
      <c r="F68" s="393">
        <v>0</v>
      </c>
      <c r="G68" s="394"/>
      <c r="H68" s="395">
        <f>SUM(G71:G84)</f>
        <v>93316.536000000007</v>
      </c>
    </row>
    <row r="69" spans="1:8" s="365" customFormat="1" ht="12.6" customHeight="1" x14ac:dyDescent="0.2">
      <c r="A69" s="117" t="s">
        <v>126</v>
      </c>
      <c r="B69" s="119"/>
      <c r="C69" s="118" t="s">
        <v>8</v>
      </c>
      <c r="D69" s="109">
        <v>0</v>
      </c>
      <c r="E69" s="420">
        <v>0</v>
      </c>
      <c r="F69" s="420">
        <v>0</v>
      </c>
      <c r="G69" s="421"/>
      <c r="H69" s="364"/>
    </row>
    <row r="70" spans="1:8" s="365" customFormat="1" ht="12.6" customHeight="1" x14ac:dyDescent="0.2">
      <c r="A70" s="111" t="s">
        <v>127</v>
      </c>
      <c r="B70" s="119"/>
      <c r="C70" s="108" t="s">
        <v>9</v>
      </c>
      <c r="D70" s="109">
        <v>0</v>
      </c>
      <c r="E70" s="420">
        <v>0</v>
      </c>
      <c r="F70" s="420">
        <v>0</v>
      </c>
      <c r="G70" s="421"/>
      <c r="H70" s="364"/>
    </row>
    <row r="71" spans="1:8" s="365" customFormat="1" ht="12.6" customHeight="1" x14ac:dyDescent="0.2">
      <c r="A71" s="111">
        <v>87871</v>
      </c>
      <c r="B71" s="119" t="s">
        <v>261</v>
      </c>
      <c r="C71" s="108" t="s">
        <v>79</v>
      </c>
      <c r="D71" s="109" t="s">
        <v>36</v>
      </c>
      <c r="E71" s="362">
        <v>90</v>
      </c>
      <c r="F71" s="362">
        <v>16.600000000000001</v>
      </c>
      <c r="G71" s="362">
        <f>E71*F71</f>
        <v>1494.0000000000002</v>
      </c>
      <c r="H71" s="364"/>
    </row>
    <row r="72" spans="1:8" s="365" customFormat="1" ht="12.6" customHeight="1" x14ac:dyDescent="0.2">
      <c r="A72" s="111" t="s">
        <v>128</v>
      </c>
      <c r="B72" s="119"/>
      <c r="C72" s="108" t="s">
        <v>10</v>
      </c>
      <c r="D72" s="109">
        <v>0</v>
      </c>
      <c r="E72" s="420">
        <v>0</v>
      </c>
      <c r="F72" s="420">
        <v>0</v>
      </c>
      <c r="G72" s="421"/>
      <c r="H72" s="364"/>
    </row>
    <row r="73" spans="1:8" s="365" customFormat="1" ht="12.6" customHeight="1" x14ac:dyDescent="0.2">
      <c r="A73" s="111">
        <v>87536</v>
      </c>
      <c r="B73" s="119" t="s">
        <v>261</v>
      </c>
      <c r="C73" s="108" t="s">
        <v>80</v>
      </c>
      <c r="D73" s="109" t="s">
        <v>36</v>
      </c>
      <c r="E73" s="362">
        <v>90</v>
      </c>
      <c r="F73" s="362">
        <v>37.83</v>
      </c>
      <c r="G73" s="362">
        <f>E73*F73</f>
        <v>3404.7</v>
      </c>
      <c r="H73" s="364"/>
    </row>
    <row r="74" spans="1:8" s="365" customFormat="1" ht="12.6" customHeight="1" x14ac:dyDescent="0.2">
      <c r="A74" s="111" t="s">
        <v>129</v>
      </c>
      <c r="B74" s="119"/>
      <c r="C74" s="125" t="s">
        <v>3</v>
      </c>
      <c r="D74" s="109">
        <v>0</v>
      </c>
      <c r="E74" s="420">
        <v>0</v>
      </c>
      <c r="F74" s="420">
        <v>0</v>
      </c>
      <c r="G74" s="421"/>
      <c r="H74" s="364"/>
    </row>
    <row r="75" spans="1:8" s="365" customFormat="1" ht="12.6" customHeight="1" x14ac:dyDescent="0.2">
      <c r="A75" s="111" t="s">
        <v>130</v>
      </c>
      <c r="B75" s="119"/>
      <c r="C75" s="108" t="s">
        <v>11</v>
      </c>
      <c r="D75" s="109">
        <v>0</v>
      </c>
      <c r="E75" s="420">
        <v>0</v>
      </c>
      <c r="F75" s="420">
        <v>0</v>
      </c>
      <c r="G75" s="421"/>
      <c r="H75" s="364"/>
    </row>
    <row r="76" spans="1:8" s="365" customFormat="1" ht="12.6" customHeight="1" x14ac:dyDescent="0.2">
      <c r="A76" s="111">
        <v>94997</v>
      </c>
      <c r="B76" s="119" t="s">
        <v>261</v>
      </c>
      <c r="C76" s="108" t="s">
        <v>82</v>
      </c>
      <c r="D76" s="109" t="s">
        <v>36</v>
      </c>
      <c r="E76" s="362">
        <v>388</v>
      </c>
      <c r="F76" s="362">
        <v>136.12</v>
      </c>
      <c r="G76" s="419">
        <f>E76*F76</f>
        <v>52814.560000000005</v>
      </c>
      <c r="H76" s="364"/>
    </row>
    <row r="77" spans="1:8" s="365" customFormat="1" ht="12.6" customHeight="1" x14ac:dyDescent="0.2">
      <c r="A77" s="111">
        <v>94999</v>
      </c>
      <c r="B77" s="119" t="s">
        <v>261</v>
      </c>
      <c r="C77" s="108" t="s">
        <v>83</v>
      </c>
      <c r="D77" s="109" t="s">
        <v>36</v>
      </c>
      <c r="E77" s="362">
        <v>122.5</v>
      </c>
      <c r="F77" s="362">
        <v>151.1</v>
      </c>
      <c r="G77" s="419">
        <f>E77*F77</f>
        <v>18509.75</v>
      </c>
      <c r="H77" s="364"/>
    </row>
    <row r="78" spans="1:8" s="365" customFormat="1" ht="12.6" customHeight="1" x14ac:dyDescent="0.2">
      <c r="A78" s="111" t="s">
        <v>131</v>
      </c>
      <c r="B78" s="119"/>
      <c r="C78" s="108" t="s">
        <v>12</v>
      </c>
      <c r="D78" s="109">
        <v>0</v>
      </c>
      <c r="E78" s="420">
        <v>0</v>
      </c>
      <c r="F78" s="420">
        <v>0</v>
      </c>
      <c r="G78" s="421"/>
      <c r="H78" s="364"/>
    </row>
    <row r="79" spans="1:8" s="365" customFormat="1" ht="12.6" customHeight="1" x14ac:dyDescent="0.2">
      <c r="A79" s="111" t="s">
        <v>132</v>
      </c>
      <c r="B79" s="119"/>
      <c r="C79" s="108" t="s">
        <v>71</v>
      </c>
      <c r="D79" s="109">
        <v>0</v>
      </c>
      <c r="E79" s="420">
        <v>0</v>
      </c>
      <c r="F79" s="420">
        <v>0</v>
      </c>
      <c r="G79" s="421"/>
      <c r="H79" s="364"/>
    </row>
    <row r="80" spans="1:8" s="365" customFormat="1" ht="12.6" customHeight="1" x14ac:dyDescent="0.2">
      <c r="A80" s="111">
        <v>87530</v>
      </c>
      <c r="B80" s="119" t="s">
        <v>261</v>
      </c>
      <c r="C80" s="108" t="s">
        <v>84</v>
      </c>
      <c r="D80" s="109" t="s">
        <v>36</v>
      </c>
      <c r="E80" s="362">
        <v>90</v>
      </c>
      <c r="F80" s="362">
        <v>44.31</v>
      </c>
      <c r="G80" s="419">
        <f>E80*F80</f>
        <v>3987.9</v>
      </c>
      <c r="H80" s="364"/>
    </row>
    <row r="81" spans="1:8" s="365" customFormat="1" ht="12.6" customHeight="1" x14ac:dyDescent="0.2">
      <c r="A81" s="111" t="s">
        <v>133</v>
      </c>
      <c r="B81" s="119"/>
      <c r="C81" s="108" t="s">
        <v>67</v>
      </c>
      <c r="D81" s="109">
        <v>0</v>
      </c>
      <c r="E81" s="420">
        <v>0</v>
      </c>
      <c r="F81" s="420">
        <v>0</v>
      </c>
      <c r="G81" s="421"/>
      <c r="H81" s="364"/>
    </row>
    <row r="82" spans="1:8" s="365" customFormat="1" ht="25.5" x14ac:dyDescent="0.2">
      <c r="A82" s="111">
        <v>41595</v>
      </c>
      <c r="B82" s="119" t="s">
        <v>261</v>
      </c>
      <c r="C82" s="108" t="s">
        <v>85</v>
      </c>
      <c r="D82" s="109" t="s">
        <v>37</v>
      </c>
      <c r="E82" s="362">
        <v>110</v>
      </c>
      <c r="F82" s="362">
        <v>15.42</v>
      </c>
      <c r="G82" s="419">
        <f>E82*F82</f>
        <v>1696.2</v>
      </c>
      <c r="H82" s="364"/>
    </row>
    <row r="83" spans="1:8" s="365" customFormat="1" ht="25.5" x14ac:dyDescent="0.2">
      <c r="A83" s="111">
        <v>102491</v>
      </c>
      <c r="B83" s="119" t="s">
        <v>261</v>
      </c>
      <c r="C83" s="108" t="s">
        <v>319</v>
      </c>
      <c r="D83" s="109" t="s">
        <v>36</v>
      </c>
      <c r="E83" s="362">
        <v>210</v>
      </c>
      <c r="F83" s="362">
        <v>22.080000000000002</v>
      </c>
      <c r="G83" s="419">
        <f>E83*F83</f>
        <v>4636.8</v>
      </c>
      <c r="H83" s="364"/>
    </row>
    <row r="84" spans="1:8" s="365" customFormat="1" ht="12.6" customHeight="1" thickBot="1" x14ac:dyDescent="0.25">
      <c r="A84" s="111">
        <v>102492</v>
      </c>
      <c r="B84" s="119" t="s">
        <v>261</v>
      </c>
      <c r="C84" s="108" t="s">
        <v>318</v>
      </c>
      <c r="D84" s="109" t="s">
        <v>36</v>
      </c>
      <c r="E84" s="362">
        <v>258.3</v>
      </c>
      <c r="F84" s="362">
        <v>26.22</v>
      </c>
      <c r="G84" s="419">
        <f>E84*F84</f>
        <v>6772.6260000000002</v>
      </c>
      <c r="H84" s="364"/>
    </row>
    <row r="85" spans="1:8" s="365" customFormat="1" ht="12.6" customHeight="1" thickBot="1" x14ac:dyDescent="0.25">
      <c r="A85" s="389" t="s">
        <v>135</v>
      </c>
      <c r="B85" s="412"/>
      <c r="C85" s="391" t="s">
        <v>134</v>
      </c>
      <c r="D85" s="392">
        <v>0</v>
      </c>
      <c r="E85" s="393">
        <v>0</v>
      </c>
      <c r="F85" s="393">
        <v>0</v>
      </c>
      <c r="G85" s="394"/>
      <c r="H85" s="395">
        <f>SUM(G86:G107)</f>
        <v>167536.09824799999</v>
      </c>
    </row>
    <row r="86" spans="1:8" s="365" customFormat="1" ht="12.6" customHeight="1" x14ac:dyDescent="0.2">
      <c r="A86" s="111" t="s">
        <v>163</v>
      </c>
      <c r="B86" s="119"/>
      <c r="C86" s="108" t="s">
        <v>4</v>
      </c>
      <c r="D86" s="109">
        <v>0</v>
      </c>
      <c r="E86" s="420">
        <v>0</v>
      </c>
      <c r="F86" s="420">
        <v>0</v>
      </c>
      <c r="G86" s="421"/>
      <c r="H86" s="364"/>
    </row>
    <row r="87" spans="1:8" s="365" customFormat="1" ht="12.6" customHeight="1" x14ac:dyDescent="0.2">
      <c r="A87" s="111" t="s">
        <v>136</v>
      </c>
      <c r="B87" s="119"/>
      <c r="C87" s="108" t="s">
        <v>5</v>
      </c>
      <c r="D87" s="109"/>
      <c r="E87" s="420">
        <v>0</v>
      </c>
      <c r="F87" s="420">
        <v>0</v>
      </c>
      <c r="G87" s="421"/>
      <c r="H87" s="364"/>
    </row>
    <row r="88" spans="1:8" s="365" customFormat="1" x14ac:dyDescent="0.2">
      <c r="A88" s="111">
        <v>531000</v>
      </c>
      <c r="B88" s="110" t="s">
        <v>317</v>
      </c>
      <c r="C88" s="108" t="s">
        <v>308</v>
      </c>
      <c r="D88" s="109" t="s">
        <v>297</v>
      </c>
      <c r="E88" s="362">
        <v>25.47</v>
      </c>
      <c r="F88" s="362">
        <v>171.64</v>
      </c>
      <c r="G88" s="362">
        <f>E88*F88</f>
        <v>4371.6707999999999</v>
      </c>
      <c r="H88" s="364"/>
    </row>
    <row r="89" spans="1:8" s="365" customFormat="1" ht="12.6" customHeight="1" x14ac:dyDescent="0.2">
      <c r="A89" s="111" t="s">
        <v>137</v>
      </c>
      <c r="B89" s="119"/>
      <c r="C89" s="108" t="s">
        <v>1</v>
      </c>
      <c r="D89" s="422"/>
      <c r="E89" s="420">
        <v>0</v>
      </c>
      <c r="F89" s="420">
        <v>0</v>
      </c>
      <c r="G89" s="421"/>
      <c r="H89" s="364"/>
    </row>
    <row r="90" spans="1:8" s="365" customFormat="1" ht="12.6" customHeight="1" x14ac:dyDescent="0.2">
      <c r="A90" s="111" t="s">
        <v>138</v>
      </c>
      <c r="B90" s="119"/>
      <c r="C90" s="108" t="s">
        <v>2</v>
      </c>
      <c r="D90" s="422"/>
      <c r="E90" s="420">
        <v>0</v>
      </c>
      <c r="F90" s="420">
        <v>0</v>
      </c>
      <c r="G90" s="421"/>
      <c r="H90" s="364"/>
    </row>
    <row r="91" spans="1:8" s="365" customFormat="1" ht="12.6" customHeight="1" x14ac:dyDescent="0.2">
      <c r="A91" s="111">
        <v>98504</v>
      </c>
      <c r="B91" s="119" t="s">
        <v>261</v>
      </c>
      <c r="C91" s="108" t="s">
        <v>260</v>
      </c>
      <c r="D91" s="109" t="s">
        <v>36</v>
      </c>
      <c r="E91" s="419">
        <v>85.18</v>
      </c>
      <c r="F91" s="362">
        <v>13.31</v>
      </c>
      <c r="G91" s="421">
        <f>E91*F91</f>
        <v>1133.7458000000001</v>
      </c>
      <c r="H91" s="364"/>
    </row>
    <row r="92" spans="1:8" s="365" customFormat="1" ht="25.5" x14ac:dyDescent="0.2">
      <c r="A92" s="127" t="s">
        <v>43</v>
      </c>
      <c r="B92" s="124"/>
      <c r="C92" s="115" t="s">
        <v>165</v>
      </c>
      <c r="D92" s="109"/>
      <c r="E92" s="420">
        <v>0</v>
      </c>
      <c r="F92" s="420">
        <v>0</v>
      </c>
      <c r="G92" s="421"/>
      <c r="H92" s="364"/>
    </row>
    <row r="93" spans="1:8" s="365" customFormat="1" ht="25.5" x14ac:dyDescent="0.2">
      <c r="A93" s="127">
        <v>100323</v>
      </c>
      <c r="B93" s="124" t="s">
        <v>261</v>
      </c>
      <c r="C93" s="103" t="s">
        <v>309</v>
      </c>
      <c r="D93" s="104" t="s">
        <v>38</v>
      </c>
      <c r="E93" s="362">
        <v>9</v>
      </c>
      <c r="F93" s="362">
        <v>133.12</v>
      </c>
      <c r="G93" s="419">
        <f>E93*F93</f>
        <v>1198.08</v>
      </c>
      <c r="H93" s="364"/>
    </row>
    <row r="94" spans="1:8" s="365" customFormat="1" x14ac:dyDescent="0.2">
      <c r="A94" s="127" t="s">
        <v>310</v>
      </c>
      <c r="B94" s="124" t="s">
        <v>317</v>
      </c>
      <c r="C94" s="103" t="s">
        <v>320</v>
      </c>
      <c r="D94" s="104" t="s">
        <v>37</v>
      </c>
      <c r="E94" s="362">
        <v>135.19999999999999</v>
      </c>
      <c r="F94" s="362">
        <v>20.209990000000001</v>
      </c>
      <c r="G94" s="419">
        <f>E94*F94</f>
        <v>2732.3906480000001</v>
      </c>
      <c r="H94" s="364"/>
    </row>
    <row r="95" spans="1:8" s="365" customFormat="1" ht="25.5" x14ac:dyDescent="0.2">
      <c r="A95" s="127">
        <v>92396</v>
      </c>
      <c r="B95" s="124" t="s">
        <v>261</v>
      </c>
      <c r="C95" s="103" t="s">
        <v>81</v>
      </c>
      <c r="D95" s="104" t="s">
        <v>36</v>
      </c>
      <c r="E95" s="362">
        <v>158.46</v>
      </c>
      <c r="F95" s="362">
        <v>68.83</v>
      </c>
      <c r="G95" s="419">
        <f>E95*F95</f>
        <v>10906.801800000001</v>
      </c>
      <c r="H95" s="364"/>
    </row>
    <row r="96" spans="1:8" s="365" customFormat="1" ht="25.5" x14ac:dyDescent="0.2">
      <c r="A96" s="127" t="s">
        <v>7</v>
      </c>
      <c r="B96" s="124" t="s">
        <v>290</v>
      </c>
      <c r="C96" s="103" t="s">
        <v>78</v>
      </c>
      <c r="D96" s="104" t="s">
        <v>37</v>
      </c>
      <c r="E96" s="362">
        <v>190.5</v>
      </c>
      <c r="F96" s="362">
        <v>31.259999999999998</v>
      </c>
      <c r="G96" s="419">
        <f t="shared" ref="G96:G107" si="0">E96*F96</f>
        <v>5955.03</v>
      </c>
      <c r="H96" s="364"/>
    </row>
    <row r="97" spans="1:8" s="365" customFormat="1" ht="25.5" x14ac:dyDescent="0.2">
      <c r="A97" s="127" t="s">
        <v>303</v>
      </c>
      <c r="B97" s="124"/>
      <c r="C97" s="354" t="s">
        <v>330</v>
      </c>
      <c r="D97" s="126" t="s">
        <v>36</v>
      </c>
      <c r="E97" s="362">
        <v>100</v>
      </c>
      <c r="F97" s="362">
        <v>343.02</v>
      </c>
      <c r="G97" s="419">
        <f t="shared" si="0"/>
        <v>34302</v>
      </c>
      <c r="H97" s="364"/>
    </row>
    <row r="98" spans="1:8" s="365" customFormat="1" ht="25.5" x14ac:dyDescent="0.2">
      <c r="A98" s="127">
        <v>93358</v>
      </c>
      <c r="B98" s="124" t="s">
        <v>261</v>
      </c>
      <c r="C98" s="103" t="s">
        <v>307</v>
      </c>
      <c r="D98" s="104" t="s">
        <v>38</v>
      </c>
      <c r="E98" s="362">
        <v>0.34</v>
      </c>
      <c r="F98" s="362">
        <v>103.85</v>
      </c>
      <c r="G98" s="419">
        <f t="shared" si="0"/>
        <v>35.308999999999997</v>
      </c>
      <c r="H98" s="364"/>
    </row>
    <row r="99" spans="1:8" s="365" customFormat="1" ht="25.5" x14ac:dyDescent="0.2">
      <c r="A99" s="127">
        <v>94964</v>
      </c>
      <c r="B99" s="124" t="s">
        <v>261</v>
      </c>
      <c r="C99" s="103" t="s">
        <v>300</v>
      </c>
      <c r="D99" s="104" t="s">
        <v>38</v>
      </c>
      <c r="E99" s="362">
        <v>0.34</v>
      </c>
      <c r="F99" s="362">
        <v>432.03</v>
      </c>
      <c r="G99" s="419">
        <f t="shared" si="0"/>
        <v>146.89019999999999</v>
      </c>
      <c r="H99" s="364"/>
    </row>
    <row r="100" spans="1:8" s="365" customFormat="1" ht="25.5" x14ac:dyDescent="0.2">
      <c r="A100" s="127" t="s">
        <v>301</v>
      </c>
      <c r="B100" s="127"/>
      <c r="C100" s="103" t="s">
        <v>325</v>
      </c>
      <c r="D100" s="104" t="s">
        <v>35</v>
      </c>
      <c r="E100" s="362">
        <v>1</v>
      </c>
      <c r="F100" s="362">
        <v>3859.93</v>
      </c>
      <c r="G100" s="419">
        <f t="shared" si="0"/>
        <v>3859.93</v>
      </c>
      <c r="H100" s="364"/>
    </row>
    <row r="101" spans="1:8" s="365" customFormat="1" ht="51" x14ac:dyDescent="0.2">
      <c r="A101" s="127" t="s">
        <v>301</v>
      </c>
      <c r="B101" s="446"/>
      <c r="C101" s="103" t="s">
        <v>326</v>
      </c>
      <c r="D101" s="104" t="s">
        <v>35</v>
      </c>
      <c r="E101" s="362">
        <v>1</v>
      </c>
      <c r="F101" s="362">
        <v>77791.98</v>
      </c>
      <c r="G101" s="419">
        <f t="shared" si="0"/>
        <v>77791.98</v>
      </c>
      <c r="H101" s="364"/>
    </row>
    <row r="102" spans="1:8" s="365" customFormat="1" ht="12.6" customHeight="1" x14ac:dyDescent="0.2">
      <c r="A102" s="127" t="s">
        <v>299</v>
      </c>
      <c r="B102" s="124"/>
      <c r="C102" s="103" t="s">
        <v>327</v>
      </c>
      <c r="D102" s="104" t="s">
        <v>35</v>
      </c>
      <c r="E102" s="362">
        <v>1</v>
      </c>
      <c r="F102" s="362">
        <v>3501.91</v>
      </c>
      <c r="G102" s="419">
        <f t="shared" si="0"/>
        <v>3501.91</v>
      </c>
      <c r="H102" s="364"/>
    </row>
    <row r="103" spans="1:8" s="365" customFormat="1" ht="12.6" customHeight="1" x14ac:dyDescent="0.2">
      <c r="A103" s="127" t="s">
        <v>299</v>
      </c>
      <c r="B103" s="124"/>
      <c r="C103" s="103" t="s">
        <v>328</v>
      </c>
      <c r="D103" s="104" t="s">
        <v>35</v>
      </c>
      <c r="E103" s="362">
        <v>1</v>
      </c>
      <c r="F103" s="362">
        <v>5020.1899999999996</v>
      </c>
      <c r="G103" s="419">
        <f t="shared" si="0"/>
        <v>5020.1899999999996</v>
      </c>
      <c r="H103" s="364"/>
    </row>
    <row r="104" spans="1:8" s="365" customFormat="1" ht="12.6" customHeight="1" x14ac:dyDescent="0.2">
      <c r="A104" s="127" t="s">
        <v>299</v>
      </c>
      <c r="B104" s="124"/>
      <c r="C104" s="103" t="s">
        <v>304</v>
      </c>
      <c r="D104" s="104" t="s">
        <v>35</v>
      </c>
      <c r="E104" s="362">
        <v>1</v>
      </c>
      <c r="F104" s="362">
        <v>2716.68</v>
      </c>
      <c r="G104" s="419">
        <f t="shared" si="0"/>
        <v>2716.68</v>
      </c>
      <c r="H104" s="364"/>
    </row>
    <row r="105" spans="1:8" s="365" customFormat="1" ht="12.6" customHeight="1" x14ac:dyDescent="0.2">
      <c r="A105" s="127" t="s">
        <v>299</v>
      </c>
      <c r="B105" s="124"/>
      <c r="C105" s="103" t="s">
        <v>329</v>
      </c>
      <c r="D105" s="104" t="s">
        <v>35</v>
      </c>
      <c r="E105" s="362">
        <v>1</v>
      </c>
      <c r="F105" s="362">
        <v>2589.2199999999998</v>
      </c>
      <c r="G105" s="419">
        <f t="shared" si="0"/>
        <v>2589.2199999999998</v>
      </c>
      <c r="H105" s="364"/>
    </row>
    <row r="106" spans="1:8" s="365" customFormat="1" ht="12.6" customHeight="1" x14ac:dyDescent="0.2">
      <c r="A106" s="127" t="s">
        <v>303</v>
      </c>
      <c r="B106" s="124"/>
      <c r="C106" s="103" t="s">
        <v>305</v>
      </c>
      <c r="D106" s="104" t="s">
        <v>35</v>
      </c>
      <c r="E106" s="362">
        <v>1</v>
      </c>
      <c r="F106" s="362">
        <v>6895.19</v>
      </c>
      <c r="G106" s="419">
        <f t="shared" si="0"/>
        <v>6895.19</v>
      </c>
      <c r="H106" s="364"/>
    </row>
    <row r="107" spans="1:8" s="365" customFormat="1" ht="12.6" customHeight="1" thickBot="1" x14ac:dyDescent="0.25">
      <c r="A107" s="127" t="s">
        <v>299</v>
      </c>
      <c r="B107" s="124"/>
      <c r="C107" s="354" t="s">
        <v>306</v>
      </c>
      <c r="D107" s="126" t="s">
        <v>35</v>
      </c>
      <c r="E107" s="362">
        <v>1</v>
      </c>
      <c r="F107" s="362">
        <v>4379.08</v>
      </c>
      <c r="G107" s="419">
        <f t="shared" si="0"/>
        <v>4379.08</v>
      </c>
      <c r="H107" s="364"/>
    </row>
    <row r="108" spans="1:8" s="365" customFormat="1" ht="12.6" customHeight="1" thickBot="1" x14ac:dyDescent="0.25">
      <c r="A108" s="389" t="s">
        <v>139</v>
      </c>
      <c r="B108" s="412"/>
      <c r="C108" s="391" t="s">
        <v>140</v>
      </c>
      <c r="D108" s="392"/>
      <c r="E108" s="393">
        <v>0</v>
      </c>
      <c r="F108" s="393">
        <v>0</v>
      </c>
      <c r="G108" s="394"/>
      <c r="H108" s="395">
        <f>SUM(G109:G110)</f>
        <v>516.14550000000008</v>
      </c>
    </row>
    <row r="109" spans="1:8" s="365" customFormat="1" ht="12.6" customHeight="1" x14ac:dyDescent="0.2">
      <c r="A109" s="127" t="s">
        <v>43</v>
      </c>
      <c r="B109" s="124"/>
      <c r="C109" s="115" t="s">
        <v>141</v>
      </c>
      <c r="D109" s="109"/>
      <c r="E109" s="420">
        <v>0</v>
      </c>
      <c r="F109" s="420">
        <v>0</v>
      </c>
      <c r="G109" s="421"/>
      <c r="H109" s="364"/>
    </row>
    <row r="110" spans="1:8" s="365" customFormat="1" ht="12.6" customHeight="1" thickBot="1" x14ac:dyDescent="0.25">
      <c r="A110" s="127">
        <v>99802</v>
      </c>
      <c r="B110" s="124" t="s">
        <v>261</v>
      </c>
      <c r="C110" s="447" t="s">
        <v>331</v>
      </c>
      <c r="D110" s="104"/>
      <c r="E110" s="423">
        <v>794.07</v>
      </c>
      <c r="F110" s="423">
        <v>0.65</v>
      </c>
      <c r="G110" s="424">
        <f t="shared" ref="G110" si="1">E110*F110</f>
        <v>516.14550000000008</v>
      </c>
      <c r="H110" s="364"/>
    </row>
    <row r="111" spans="1:8" ht="12.6" customHeight="1" thickBot="1" x14ac:dyDescent="0.25">
      <c r="A111" s="389" t="s">
        <v>43</v>
      </c>
      <c r="B111" s="390"/>
      <c r="C111" s="391"/>
      <c r="D111" s="392"/>
      <c r="E111" s="425"/>
      <c r="F111" s="425"/>
      <c r="G111" s="394" t="s">
        <v>59</v>
      </c>
      <c r="H111" s="395">
        <f>SUM(H6:H110)</f>
        <v>321469.08144799998</v>
      </c>
    </row>
  </sheetData>
  <autoFilter ref="A5:H111"/>
  <pageMargins left="1.1811023622047245" right="0.78740157480314965" top="1.1811023622047245" bottom="0.78740157480314965" header="0.51181102362204722" footer="0.51181102362204722"/>
  <pageSetup paperSize="9" scale="3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3"/>
  <dimension ref="A1:Y18"/>
  <sheetViews>
    <sheetView workbookViewId="0">
      <selection activeCell="C22" sqref="C22"/>
    </sheetView>
  </sheetViews>
  <sheetFormatPr defaultColWidth="8.85546875" defaultRowHeight="11.25" x14ac:dyDescent="0.2"/>
  <cols>
    <col min="1" max="20" width="8.85546875" style="2"/>
    <col min="21" max="21" width="10" style="2" bestFit="1" customWidth="1"/>
    <col min="22" max="16384" width="8.85546875" style="2"/>
  </cols>
  <sheetData>
    <row r="1" spans="1:25" ht="12" thickBot="1" x14ac:dyDescent="0.25"/>
    <row r="2" spans="1:25" ht="12" thickBot="1" x14ac:dyDescent="0.25">
      <c r="A2" s="3">
        <v>1</v>
      </c>
      <c r="B2" s="4" t="s">
        <v>86</v>
      </c>
      <c r="C2" s="5"/>
      <c r="D2" s="5"/>
      <c r="E2" s="5"/>
      <c r="F2" s="5"/>
      <c r="G2" s="5"/>
      <c r="H2" s="5"/>
      <c r="I2" s="5"/>
      <c r="J2" s="5"/>
      <c r="K2" s="5"/>
      <c r="L2" s="8">
        <v>1</v>
      </c>
      <c r="M2" s="8">
        <v>2</v>
      </c>
      <c r="N2" s="8"/>
      <c r="O2" s="8"/>
      <c r="P2" s="8"/>
      <c r="Q2" s="8"/>
      <c r="R2" s="6"/>
      <c r="S2" s="2" t="s">
        <v>142</v>
      </c>
      <c r="T2" s="2" t="s">
        <v>143</v>
      </c>
    </row>
    <row r="3" spans="1:25" ht="12" thickBot="1" x14ac:dyDescent="0.25">
      <c r="A3" s="3">
        <v>2</v>
      </c>
      <c r="B3" s="4" t="s">
        <v>88</v>
      </c>
      <c r="C3" s="5"/>
      <c r="D3" s="5"/>
      <c r="E3" s="5"/>
      <c r="F3" s="5"/>
      <c r="G3" s="5"/>
      <c r="H3" s="5"/>
      <c r="I3" s="5"/>
      <c r="J3" s="5"/>
      <c r="K3" s="5"/>
      <c r="L3" s="8">
        <v>3</v>
      </c>
      <c r="M3" s="8">
        <v>4</v>
      </c>
      <c r="N3" s="8">
        <v>27</v>
      </c>
      <c r="O3" s="8">
        <v>28</v>
      </c>
      <c r="P3" s="8">
        <v>35</v>
      </c>
      <c r="Q3" s="8">
        <v>39</v>
      </c>
      <c r="R3" s="6"/>
      <c r="S3" s="2" t="s">
        <v>144</v>
      </c>
      <c r="T3" s="2" t="s">
        <v>145</v>
      </c>
      <c r="U3" s="2" t="s">
        <v>146</v>
      </c>
      <c r="V3" s="2" t="s">
        <v>17</v>
      </c>
      <c r="W3" s="2" t="s">
        <v>147</v>
      </c>
      <c r="X3" s="2" t="s">
        <v>6</v>
      </c>
    </row>
    <row r="4" spans="1:25" ht="12" thickBot="1" x14ac:dyDescent="0.25">
      <c r="A4" s="3">
        <v>3</v>
      </c>
      <c r="B4" s="4" t="s">
        <v>50</v>
      </c>
      <c r="C4" s="5"/>
      <c r="D4" s="5"/>
      <c r="E4" s="5"/>
      <c r="F4" s="5"/>
      <c r="G4" s="5"/>
      <c r="H4" s="5"/>
      <c r="I4" s="5"/>
      <c r="J4" s="5"/>
      <c r="K4" s="5"/>
      <c r="L4" s="8">
        <v>5</v>
      </c>
      <c r="M4" s="8"/>
      <c r="N4" s="8"/>
      <c r="O4" s="8"/>
      <c r="P4" s="8"/>
      <c r="Q4" s="8"/>
      <c r="R4" s="6"/>
      <c r="T4" s="2" t="s">
        <v>148</v>
      </c>
    </row>
    <row r="5" spans="1:25" ht="12" thickBot="1" x14ac:dyDescent="0.25">
      <c r="A5" s="3">
        <v>4</v>
      </c>
      <c r="B5" s="4" t="s">
        <v>91</v>
      </c>
      <c r="C5" s="5"/>
      <c r="D5" s="5"/>
      <c r="E5" s="5"/>
      <c r="F5" s="5"/>
      <c r="G5" s="5"/>
      <c r="H5" s="5"/>
      <c r="I5" s="5"/>
      <c r="J5" s="5"/>
      <c r="K5" s="5"/>
      <c r="L5" s="8">
        <v>6</v>
      </c>
      <c r="M5" s="8">
        <v>7</v>
      </c>
      <c r="N5" s="8">
        <v>8</v>
      </c>
      <c r="O5" s="8">
        <v>9</v>
      </c>
      <c r="P5" s="8">
        <v>10</v>
      </c>
      <c r="Q5" s="8">
        <v>11</v>
      </c>
      <c r="R5" s="6"/>
      <c r="T5" s="2" t="s">
        <v>52</v>
      </c>
      <c r="U5" s="2" t="s">
        <v>33</v>
      </c>
      <c r="V5" s="2" t="s">
        <v>149</v>
      </c>
      <c r="W5" s="2" t="s">
        <v>55</v>
      </c>
      <c r="X5" s="2" t="s">
        <v>150</v>
      </c>
      <c r="Y5" s="2" t="s">
        <v>151</v>
      </c>
    </row>
    <row r="6" spans="1:25" ht="12" thickBot="1" x14ac:dyDescent="0.25">
      <c r="A6" s="3">
        <v>5</v>
      </c>
      <c r="B6" s="4" t="s">
        <v>94</v>
      </c>
      <c r="C6" s="5"/>
      <c r="D6" s="5"/>
      <c r="E6" s="5"/>
      <c r="F6" s="5"/>
      <c r="G6" s="5"/>
      <c r="H6" s="5"/>
      <c r="I6" s="5"/>
      <c r="J6" s="5"/>
      <c r="K6" s="5"/>
      <c r="L6" s="8">
        <v>12</v>
      </c>
      <c r="M6" s="8">
        <v>13</v>
      </c>
      <c r="N6" s="8">
        <v>34</v>
      </c>
      <c r="O6" s="8"/>
      <c r="P6" s="8"/>
      <c r="Q6" s="8"/>
      <c r="R6" s="6"/>
      <c r="S6" s="2" t="s">
        <v>34</v>
      </c>
      <c r="T6" s="2" t="s">
        <v>152</v>
      </c>
      <c r="U6" s="2" t="s">
        <v>153</v>
      </c>
    </row>
    <row r="7" spans="1:25" ht="12" thickBot="1" x14ac:dyDescent="0.25">
      <c r="A7" s="3">
        <v>6</v>
      </c>
      <c r="B7" s="4" t="s">
        <v>58</v>
      </c>
      <c r="C7" s="5"/>
      <c r="D7" s="5"/>
      <c r="E7" s="5"/>
      <c r="F7" s="5"/>
      <c r="G7" s="5"/>
      <c r="H7" s="5"/>
      <c r="I7" s="5"/>
      <c r="J7" s="5"/>
      <c r="K7" s="5"/>
      <c r="L7" s="8">
        <v>14</v>
      </c>
      <c r="M7" s="8"/>
      <c r="N7" s="8"/>
      <c r="O7" s="8"/>
      <c r="P7" s="8"/>
      <c r="Q7" s="8"/>
      <c r="R7" s="6"/>
      <c r="S7" s="2" t="s">
        <v>58</v>
      </c>
    </row>
    <row r="8" spans="1:25" ht="12" thickBot="1" x14ac:dyDescent="0.25">
      <c r="A8" s="3">
        <v>7</v>
      </c>
      <c r="B8" s="4" t="s">
        <v>98</v>
      </c>
      <c r="C8" s="5"/>
      <c r="D8" s="5"/>
      <c r="E8" s="5"/>
      <c r="F8" s="5"/>
      <c r="G8" s="5"/>
      <c r="H8" s="5"/>
      <c r="I8" s="5"/>
      <c r="J8" s="5"/>
      <c r="K8" s="5"/>
      <c r="L8" s="8">
        <v>15</v>
      </c>
      <c r="M8" s="8">
        <v>17</v>
      </c>
      <c r="N8" s="8"/>
      <c r="O8" s="8"/>
      <c r="P8" s="8"/>
      <c r="Q8" s="8"/>
      <c r="R8" s="6"/>
      <c r="S8" s="2" t="s">
        <v>154</v>
      </c>
      <c r="T8" s="2" t="s">
        <v>40</v>
      </c>
    </row>
    <row r="9" spans="1:25" ht="12" thickBot="1" x14ac:dyDescent="0.25">
      <c r="A9" s="3">
        <v>8</v>
      </c>
      <c r="B9" s="4" t="s">
        <v>103</v>
      </c>
      <c r="C9" s="5"/>
      <c r="D9" s="5"/>
      <c r="E9" s="5"/>
      <c r="F9" s="5"/>
      <c r="G9" s="5"/>
      <c r="H9" s="5"/>
      <c r="I9" s="5"/>
      <c r="J9" s="5"/>
      <c r="K9" s="5"/>
      <c r="L9" s="8">
        <v>18</v>
      </c>
      <c r="M9" s="8">
        <v>19</v>
      </c>
      <c r="N9" s="8">
        <v>20</v>
      </c>
      <c r="O9" s="8">
        <v>21</v>
      </c>
      <c r="P9" s="8">
        <v>22</v>
      </c>
      <c r="Q9" s="8"/>
      <c r="R9" s="6"/>
    </row>
    <row r="10" spans="1:25" ht="12" thickBot="1" x14ac:dyDescent="0.25">
      <c r="A10" s="3">
        <v>9</v>
      </c>
      <c r="B10" s="4" t="s">
        <v>119</v>
      </c>
      <c r="C10" s="5"/>
      <c r="D10" s="5"/>
      <c r="E10" s="5"/>
      <c r="F10" s="5"/>
      <c r="G10" s="5"/>
      <c r="H10" s="5"/>
      <c r="I10" s="5"/>
      <c r="J10" s="5"/>
      <c r="K10" s="5"/>
      <c r="L10" s="8">
        <v>23</v>
      </c>
      <c r="M10" s="8">
        <v>24</v>
      </c>
      <c r="N10" s="8">
        <v>25</v>
      </c>
      <c r="O10" s="8">
        <v>26</v>
      </c>
      <c r="P10" s="8"/>
      <c r="Q10" s="8"/>
      <c r="R10" s="6"/>
    </row>
    <row r="11" spans="1:25" ht="12" thickBot="1" x14ac:dyDescent="0.25">
      <c r="A11" s="3">
        <v>10</v>
      </c>
      <c r="B11" s="4" t="s">
        <v>124</v>
      </c>
      <c r="C11" s="5"/>
      <c r="D11" s="5"/>
      <c r="E11" s="5"/>
      <c r="F11" s="5"/>
      <c r="G11" s="5"/>
      <c r="H11" s="5"/>
      <c r="I11" s="5"/>
      <c r="J11" s="5"/>
      <c r="K11" s="5"/>
      <c r="L11" s="8">
        <v>16</v>
      </c>
      <c r="M11" s="8">
        <v>29</v>
      </c>
      <c r="N11" s="8">
        <v>30</v>
      </c>
      <c r="O11" s="8">
        <v>31</v>
      </c>
      <c r="P11" s="8">
        <v>32</v>
      </c>
      <c r="Q11" s="8">
        <v>38</v>
      </c>
      <c r="R11" s="6"/>
    </row>
    <row r="12" spans="1:25" ht="12" thickBot="1" x14ac:dyDescent="0.25">
      <c r="A12" s="3">
        <v>11</v>
      </c>
      <c r="B12" s="4" t="s">
        <v>134</v>
      </c>
      <c r="C12" s="5"/>
      <c r="D12" s="5"/>
      <c r="E12" s="5"/>
      <c r="F12" s="5"/>
      <c r="G12" s="5"/>
      <c r="H12" s="5"/>
      <c r="I12" s="5"/>
      <c r="J12" s="5"/>
      <c r="K12" s="5"/>
      <c r="L12" s="8">
        <v>33</v>
      </c>
      <c r="M12" s="8">
        <v>36</v>
      </c>
      <c r="N12" s="8"/>
      <c r="O12" s="8"/>
      <c r="P12" s="8"/>
      <c r="Q12" s="8"/>
      <c r="R12" s="6"/>
    </row>
    <row r="13" spans="1:25" ht="12" thickBot="1" x14ac:dyDescent="0.25">
      <c r="A13" s="3">
        <v>12</v>
      </c>
      <c r="B13" s="4" t="s">
        <v>140</v>
      </c>
      <c r="C13" s="5"/>
      <c r="D13" s="5"/>
      <c r="E13" s="5"/>
      <c r="F13" s="5"/>
      <c r="G13" s="5"/>
      <c r="H13" s="5"/>
      <c r="I13" s="5"/>
      <c r="J13" s="5"/>
      <c r="K13" s="5"/>
      <c r="L13" s="8">
        <v>37</v>
      </c>
      <c r="M13" s="8">
        <v>40</v>
      </c>
      <c r="N13" s="8">
        <v>41</v>
      </c>
      <c r="O13" s="8"/>
      <c r="P13" s="8"/>
      <c r="Q13" s="8"/>
      <c r="R13" s="6"/>
    </row>
    <row r="18" spans="13:13" x14ac:dyDescent="0.2">
      <c r="M18" s="7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37</vt:i4>
      </vt:variant>
    </vt:vector>
  </HeadingPairs>
  <TitlesOfParts>
    <vt:vector size="45" baseType="lpstr">
      <vt:lpstr>base (2)</vt:lpstr>
      <vt:lpstr>base (3)</vt:lpstr>
      <vt:lpstr>Cronograma PAM</vt:lpstr>
      <vt:lpstr>BDI Edificação</vt:lpstr>
      <vt:lpstr>base</vt:lpstr>
      <vt:lpstr>Grandes Itens</vt:lpstr>
      <vt:lpstr>Cartilha</vt:lpstr>
      <vt:lpstr>composição dos itens</vt:lpstr>
      <vt:lpstr>base!Area_de_impressao</vt:lpstr>
      <vt:lpstr>'base (2)'!Area_de_impressao</vt:lpstr>
      <vt:lpstr>'base (3)'!Area_de_impressao</vt:lpstr>
      <vt:lpstr>'BDI Edificação'!Area_de_impressao</vt:lpstr>
      <vt:lpstr>Cartilha!Area_de_impressao</vt:lpstr>
      <vt:lpstr>'Cronograma PAM'!Area_de_impressao</vt:lpstr>
      <vt:lpstr>'Grandes Itens'!Area_de_impressao</vt:lpstr>
      <vt:lpstr>Cartilha!DadosExternos10</vt:lpstr>
      <vt:lpstr>Cartilha!DadosExternos11</vt:lpstr>
      <vt:lpstr>Cartilha!DadosExternos12</vt:lpstr>
      <vt:lpstr>Cartilha!DadosExternos13</vt:lpstr>
      <vt:lpstr>Cartilha!DadosExternos14</vt:lpstr>
      <vt:lpstr>Cartilha!DadosExternos15</vt:lpstr>
      <vt:lpstr>Cartilha!DadosExternos16</vt:lpstr>
      <vt:lpstr>Cartilha!DadosExternos17</vt:lpstr>
      <vt:lpstr>Cartilha!DadosExternos18</vt:lpstr>
      <vt:lpstr>Cartilha!DadosExternos19</vt:lpstr>
      <vt:lpstr>Cartilha!DadosExternos2</vt:lpstr>
      <vt:lpstr>Cartilha!DadosExternos20</vt:lpstr>
      <vt:lpstr>Cartilha!DadosExternos21</vt:lpstr>
      <vt:lpstr>Cartilha!DadosExternos22</vt:lpstr>
      <vt:lpstr>Cartilha!DadosExternos23</vt:lpstr>
      <vt:lpstr>Cartilha!DadosExternos24</vt:lpstr>
      <vt:lpstr>Cartilha!DadosExternos25</vt:lpstr>
      <vt:lpstr>Cartilha!DadosExternos26</vt:lpstr>
      <vt:lpstr>Cartilha!DadosExternos27</vt:lpstr>
      <vt:lpstr>Cartilha!DadosExternos28</vt:lpstr>
      <vt:lpstr>Cartilha!DadosExternos29</vt:lpstr>
      <vt:lpstr>Cartilha!DadosExternos30</vt:lpstr>
      <vt:lpstr>Cartilha!DadosExternos31</vt:lpstr>
      <vt:lpstr>Cartilha!DadosExternos32</vt:lpstr>
      <vt:lpstr>Cartilha!DadosExternos33</vt:lpstr>
      <vt:lpstr>Cartilha!DadosExternos34</vt:lpstr>
      <vt:lpstr>Cartilha!DadosExternos5</vt:lpstr>
      <vt:lpstr>Cartilha!DadosExternos6</vt:lpstr>
      <vt:lpstr>Cartilha!Titulos_de_impressao</vt:lpstr>
      <vt:lpstr>'Grandes Itens'!Titulos_de_impressao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Ruy José da Costa</dc:creator>
  <cp:lastModifiedBy>Alex</cp:lastModifiedBy>
  <cp:lastPrinted>2022-04-28T17:58:33Z</cp:lastPrinted>
  <dcterms:created xsi:type="dcterms:W3CDTF">2012-01-30T17:22:44Z</dcterms:created>
  <dcterms:modified xsi:type="dcterms:W3CDTF">2022-05-02T19:13:04Z</dcterms:modified>
</cp:coreProperties>
</file>